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uzivatel\Desktop\Střecha kynolog klub Milevsko\"/>
    </mc:Choice>
  </mc:AlternateContent>
  <bookViews>
    <workbookView xWindow="0" yWindow="0" windowWidth="0" windowHeight="0" firstSheet="1" activeTab="1"/>
  </bookViews>
  <sheets>
    <sheet name="Rekapitulace stavby" sheetId="1" state="veryHidden" r:id="rId1"/>
    <sheet name="608 - Oprava střechy Kyno...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'608 - Oprava střechy Kyno...'!$C$124:$K$241</definedName>
    <definedName name="_xlnm.Print_Area" localSheetId="1">'608 - Oprava střechy Kyno...'!$C$4:$J$76,'608 - Oprava střechy Kyno...'!$C$82:$J$108,'608 - Oprava střechy Kyno...'!$C$114:$J$241</definedName>
    <definedName name="_xlnm.Print_Titles" localSheetId="1">'608 - Oprava střechy Kyno...'!$124:$124</definedName>
  </definedNames>
  <calcPr/>
</workbook>
</file>

<file path=xl/calcChain.xml><?xml version="1.0" encoding="utf-8"?>
<calcChain xmlns="http://schemas.openxmlformats.org/spreadsheetml/2006/main">
  <c i="2" l="1" r="J35"/>
  <c r="J34"/>
  <c i="1" r="AY95"/>
  <c i="2" r="J33"/>
  <c i="1" r="AX95"/>
  <c i="2" r="BI241"/>
  <c r="BH241"/>
  <c r="BG241"/>
  <c r="BF241"/>
  <c r="T241"/>
  <c r="T240"/>
  <c r="T239"/>
  <c r="R241"/>
  <c r="R240"/>
  <c r="R239"/>
  <c r="P241"/>
  <c r="P240"/>
  <c r="P239"/>
  <c r="BI238"/>
  <c r="BH238"/>
  <c r="BG238"/>
  <c r="BF238"/>
  <c r="T238"/>
  <c r="R238"/>
  <c r="P238"/>
  <c r="BI237"/>
  <c r="BH237"/>
  <c r="BG237"/>
  <c r="BF237"/>
  <c r="T237"/>
  <c r="R237"/>
  <c r="P237"/>
  <c r="BI236"/>
  <c r="BH236"/>
  <c r="BG236"/>
  <c r="BF236"/>
  <c r="T236"/>
  <c r="R236"/>
  <c r="P236"/>
  <c r="BI235"/>
  <c r="BH235"/>
  <c r="BG235"/>
  <c r="BF235"/>
  <c r="T235"/>
  <c r="R235"/>
  <c r="P235"/>
  <c r="BI233"/>
  <c r="BH233"/>
  <c r="BG233"/>
  <c r="BF233"/>
  <c r="T233"/>
  <c r="R233"/>
  <c r="P233"/>
  <c r="BI232"/>
  <c r="BH232"/>
  <c r="BG232"/>
  <c r="BF232"/>
  <c r="T232"/>
  <c r="R232"/>
  <c r="P232"/>
  <c r="BI231"/>
  <c r="BH231"/>
  <c r="BG231"/>
  <c r="BF231"/>
  <c r="T231"/>
  <c r="R231"/>
  <c r="P231"/>
  <c r="BI230"/>
  <c r="BH230"/>
  <c r="BG230"/>
  <c r="BF230"/>
  <c r="T230"/>
  <c r="R230"/>
  <c r="P230"/>
  <c r="BI228"/>
  <c r="BH228"/>
  <c r="BG228"/>
  <c r="BF228"/>
  <c r="T228"/>
  <c r="R228"/>
  <c r="P228"/>
  <c r="BI226"/>
  <c r="BH226"/>
  <c r="BG226"/>
  <c r="BF226"/>
  <c r="T226"/>
  <c r="R226"/>
  <c r="P226"/>
  <c r="BI224"/>
  <c r="BH224"/>
  <c r="BG224"/>
  <c r="BF224"/>
  <c r="T224"/>
  <c r="R224"/>
  <c r="P224"/>
  <c r="BI222"/>
  <c r="BH222"/>
  <c r="BG222"/>
  <c r="BF222"/>
  <c r="T222"/>
  <c r="R222"/>
  <c r="P222"/>
  <c r="BI221"/>
  <c r="BH221"/>
  <c r="BG221"/>
  <c r="BF221"/>
  <c r="T221"/>
  <c r="R221"/>
  <c r="P221"/>
  <c r="BI220"/>
  <c r="BH220"/>
  <c r="BG220"/>
  <c r="BF220"/>
  <c r="T220"/>
  <c r="R220"/>
  <c r="P220"/>
  <c r="BI219"/>
  <c r="BH219"/>
  <c r="BG219"/>
  <c r="BF219"/>
  <c r="T219"/>
  <c r="R219"/>
  <c r="P219"/>
  <c r="BI218"/>
  <c r="BH218"/>
  <c r="BG218"/>
  <c r="BF218"/>
  <c r="T218"/>
  <c r="R218"/>
  <c r="P218"/>
  <c r="BI217"/>
  <c r="BH217"/>
  <c r="BG217"/>
  <c r="BF217"/>
  <c r="T217"/>
  <c r="R217"/>
  <c r="P217"/>
  <c r="BI216"/>
  <c r="BH216"/>
  <c r="BG216"/>
  <c r="BF216"/>
  <c r="T216"/>
  <c r="R216"/>
  <c r="P216"/>
  <c r="BI214"/>
  <c r="BH214"/>
  <c r="BG214"/>
  <c r="BF214"/>
  <c r="T214"/>
  <c r="R214"/>
  <c r="P214"/>
  <c r="BI212"/>
  <c r="BH212"/>
  <c r="BG212"/>
  <c r="BF212"/>
  <c r="T212"/>
  <c r="R212"/>
  <c r="P212"/>
  <c r="BI210"/>
  <c r="BH210"/>
  <c r="BG210"/>
  <c r="BF210"/>
  <c r="T210"/>
  <c r="R210"/>
  <c r="P210"/>
  <c r="BI207"/>
  <c r="BH207"/>
  <c r="BG207"/>
  <c r="BF207"/>
  <c r="T207"/>
  <c r="R207"/>
  <c r="P207"/>
  <c r="BI205"/>
  <c r="BH205"/>
  <c r="BG205"/>
  <c r="BF205"/>
  <c r="T205"/>
  <c r="R205"/>
  <c r="P205"/>
  <c r="BI203"/>
  <c r="BH203"/>
  <c r="BG203"/>
  <c r="BF203"/>
  <c r="T203"/>
  <c r="R203"/>
  <c r="P203"/>
  <c r="BI201"/>
  <c r="BH201"/>
  <c r="BG201"/>
  <c r="BF201"/>
  <c r="T201"/>
  <c r="R201"/>
  <c r="P201"/>
  <c r="BI199"/>
  <c r="BH199"/>
  <c r="BG199"/>
  <c r="BF199"/>
  <c r="T199"/>
  <c r="R199"/>
  <c r="P199"/>
  <c r="BI195"/>
  <c r="BH195"/>
  <c r="BG195"/>
  <c r="BF195"/>
  <c r="T195"/>
  <c r="R195"/>
  <c r="P195"/>
  <c r="BI193"/>
  <c r="BH193"/>
  <c r="BG193"/>
  <c r="BF193"/>
  <c r="T193"/>
  <c r="R193"/>
  <c r="P193"/>
  <c r="BI190"/>
  <c r="BH190"/>
  <c r="BG190"/>
  <c r="BF190"/>
  <c r="T190"/>
  <c r="R190"/>
  <c r="P190"/>
  <c r="BI188"/>
  <c r="BH188"/>
  <c r="BG188"/>
  <c r="BF188"/>
  <c r="T188"/>
  <c r="R188"/>
  <c r="P188"/>
  <c r="BI186"/>
  <c r="BH186"/>
  <c r="BG186"/>
  <c r="BF186"/>
  <c r="T186"/>
  <c r="R186"/>
  <c r="P186"/>
  <c r="BI184"/>
  <c r="BH184"/>
  <c r="BG184"/>
  <c r="BF184"/>
  <c r="T184"/>
  <c r="R184"/>
  <c r="P184"/>
  <c r="BI182"/>
  <c r="BH182"/>
  <c r="BG182"/>
  <c r="BF182"/>
  <c r="T182"/>
  <c r="R182"/>
  <c r="P182"/>
  <c r="BI181"/>
  <c r="BH181"/>
  <c r="BG181"/>
  <c r="BF181"/>
  <c r="T181"/>
  <c r="R181"/>
  <c r="P181"/>
  <c r="BI179"/>
  <c r="BH179"/>
  <c r="BG179"/>
  <c r="BF179"/>
  <c r="T179"/>
  <c r="R179"/>
  <c r="P179"/>
  <c r="BI177"/>
  <c r="BH177"/>
  <c r="BG177"/>
  <c r="BF177"/>
  <c r="T177"/>
  <c r="R177"/>
  <c r="P177"/>
  <c r="BI174"/>
  <c r="BH174"/>
  <c r="BG174"/>
  <c r="BF174"/>
  <c r="T174"/>
  <c r="R174"/>
  <c r="P174"/>
  <c r="BI172"/>
  <c r="BH172"/>
  <c r="BG172"/>
  <c r="BF172"/>
  <c r="T172"/>
  <c r="R172"/>
  <c r="P172"/>
  <c r="BI170"/>
  <c r="BH170"/>
  <c r="BG170"/>
  <c r="BF170"/>
  <c r="T170"/>
  <c r="R170"/>
  <c r="P170"/>
  <c r="BI168"/>
  <c r="BH168"/>
  <c r="BG168"/>
  <c r="BF168"/>
  <c r="T168"/>
  <c r="R168"/>
  <c r="P168"/>
  <c r="BI164"/>
  <c r="BH164"/>
  <c r="BG164"/>
  <c r="BF164"/>
  <c r="T164"/>
  <c r="R164"/>
  <c r="P164"/>
  <c r="BI161"/>
  <c r="BH161"/>
  <c r="BG161"/>
  <c r="BF161"/>
  <c r="T161"/>
  <c r="R161"/>
  <c r="P161"/>
  <c r="BI160"/>
  <c r="BH160"/>
  <c r="BG160"/>
  <c r="BF160"/>
  <c r="T160"/>
  <c r="R160"/>
  <c r="P160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3"/>
  <c r="BH153"/>
  <c r="BG153"/>
  <c r="BF153"/>
  <c r="T153"/>
  <c r="R153"/>
  <c r="P153"/>
  <c r="BI151"/>
  <c r="BH151"/>
  <c r="BG151"/>
  <c r="BF151"/>
  <c r="T151"/>
  <c r="R151"/>
  <c r="P151"/>
  <c r="BI149"/>
  <c r="BH149"/>
  <c r="BG149"/>
  <c r="BF149"/>
  <c r="T149"/>
  <c r="R149"/>
  <c r="P149"/>
  <c r="BI147"/>
  <c r="BH147"/>
  <c r="BG147"/>
  <c r="BF147"/>
  <c r="T147"/>
  <c r="R147"/>
  <c r="P147"/>
  <c r="BI146"/>
  <c r="BH146"/>
  <c r="BG146"/>
  <c r="BF146"/>
  <c r="T146"/>
  <c r="R146"/>
  <c r="P146"/>
  <c r="BI143"/>
  <c r="BH143"/>
  <c r="BG143"/>
  <c r="BF143"/>
  <c r="T143"/>
  <c r="T142"/>
  <c r="R143"/>
  <c r="R142"/>
  <c r="P143"/>
  <c r="P142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3"/>
  <c r="BH133"/>
  <c r="BG133"/>
  <c r="BF133"/>
  <c r="T133"/>
  <c r="R133"/>
  <c r="P133"/>
  <c r="BI130"/>
  <c r="BH130"/>
  <c r="BG130"/>
  <c r="BF130"/>
  <c r="T130"/>
  <c r="R130"/>
  <c r="P130"/>
  <c r="BI128"/>
  <c r="BH128"/>
  <c r="BG128"/>
  <c r="BF128"/>
  <c r="T128"/>
  <c r="R128"/>
  <c r="P128"/>
  <c r="J121"/>
  <c r="F121"/>
  <c r="F119"/>
  <c r="E117"/>
  <c r="J89"/>
  <c r="F89"/>
  <c r="F87"/>
  <c r="E85"/>
  <c r="J22"/>
  <c r="E22"/>
  <c r="J122"/>
  <c r="J21"/>
  <c r="J16"/>
  <c r="E16"/>
  <c r="F122"/>
  <c r="J15"/>
  <c r="J10"/>
  <c r="J119"/>
  <c i="1" r="L90"/>
  <c r="AM90"/>
  <c r="AM89"/>
  <c r="L89"/>
  <c r="AM87"/>
  <c r="L87"/>
  <c r="L85"/>
  <c r="L84"/>
  <c i="2" r="J203"/>
  <c r="J186"/>
  <c r="J179"/>
  <c r="BK158"/>
  <c r="J149"/>
  <c r="J139"/>
  <c r="BK128"/>
  <c r="BK226"/>
  <c r="BK221"/>
  <c r="J217"/>
  <c r="BK203"/>
  <c r="BK184"/>
  <c r="BK174"/>
  <c r="J236"/>
  <c r="BK228"/>
  <c r="BK214"/>
  <c r="BK207"/>
  <c r="BK182"/>
  <c r="J168"/>
  <c r="BK160"/>
  <c r="BK130"/>
  <c r="BK236"/>
  <c r="BK220"/>
  <c r="J214"/>
  <c r="J190"/>
  <c r="J160"/>
  <c r="BK153"/>
  <c r="BK147"/>
  <c r="BK137"/>
  <c r="BK238"/>
  <c r="J237"/>
  <c r="BK231"/>
  <c r="J231"/>
  <c r="J230"/>
  <c r="J228"/>
  <c r="J226"/>
  <c r="J224"/>
  <c r="J207"/>
  <c r="J205"/>
  <c r="J199"/>
  <c r="BK188"/>
  <c r="J182"/>
  <c r="J157"/>
  <c r="J151"/>
  <c r="BK141"/>
  <c r="J130"/>
  <c r="BK233"/>
  <c r="J220"/>
  <c r="J216"/>
  <c r="J201"/>
  <c r="J181"/>
  <c r="BK172"/>
  <c r="J235"/>
  <c r="J222"/>
  <c r="BK210"/>
  <c r="J188"/>
  <c r="J174"/>
  <c r="J161"/>
  <c r="BK139"/>
  <c r="J238"/>
  <c r="BK232"/>
  <c r="BK217"/>
  <c r="BK193"/>
  <c r="BK164"/>
  <c r="BK157"/>
  <c r="BK149"/>
  <c r="J141"/>
  <c r="J164"/>
  <c r="J147"/>
  <c r="J133"/>
  <c i="1" r="AS94"/>
  <c i="2" r="BK222"/>
  <c r="BK218"/>
  <c r="J210"/>
  <c r="BK186"/>
  <c r="BK177"/>
  <c r="BK241"/>
  <c r="BK230"/>
  <c r="BK216"/>
  <c r="BK199"/>
  <c r="BK181"/>
  <c r="BK170"/>
  <c r="BK156"/>
  <c r="BK237"/>
  <c r="J232"/>
  <c r="BK205"/>
  <c r="J177"/>
  <c r="BK161"/>
  <c r="J156"/>
  <c r="BK146"/>
  <c r="BK133"/>
  <c r="J218"/>
  <c r="BK201"/>
  <c r="J195"/>
  <c r="J184"/>
  <c r="J153"/>
  <c r="J143"/>
  <c r="J137"/>
  <c r="BK224"/>
  <c r="BK219"/>
  <c r="BK212"/>
  <c r="J193"/>
  <c r="BK179"/>
  <c r="J170"/>
  <c r="J233"/>
  <c r="J221"/>
  <c r="J212"/>
  <c r="BK190"/>
  <c r="J172"/>
  <c r="J146"/>
  <c r="J241"/>
  <c r="BK235"/>
  <c r="J219"/>
  <c r="BK195"/>
  <c r="BK168"/>
  <c r="J158"/>
  <c r="BK151"/>
  <c r="BK143"/>
  <c r="J128"/>
  <c l="1" r="P127"/>
  <c r="T132"/>
  <c r="P145"/>
  <c r="T155"/>
  <c r="R163"/>
  <c r="R194"/>
  <c r="T215"/>
  <c r="BK227"/>
  <c r="J227"/>
  <c r="J105"/>
  <c r="BK127"/>
  <c r="J127"/>
  <c r="J96"/>
  <c r="BK132"/>
  <c r="J132"/>
  <c r="J97"/>
  <c r="R145"/>
  <c r="P155"/>
  <c r="P163"/>
  <c r="T194"/>
  <c r="P215"/>
  <c r="R227"/>
  <c r="T127"/>
  <c r="T126"/>
  <c r="T125"/>
  <c r="R132"/>
  <c r="T145"/>
  <c r="R155"/>
  <c r="BK163"/>
  <c r="J163"/>
  <c r="J102"/>
  <c r="BK194"/>
  <c r="J194"/>
  <c r="J103"/>
  <c r="BK215"/>
  <c r="J215"/>
  <c r="J104"/>
  <c r="T227"/>
  <c r="R127"/>
  <c r="R126"/>
  <c r="P132"/>
  <c r="BK145"/>
  <c r="J145"/>
  <c r="J99"/>
  <c r="BK155"/>
  <c r="J155"/>
  <c r="J100"/>
  <c r="T163"/>
  <c r="T162"/>
  <c r="P194"/>
  <c r="R215"/>
  <c r="P227"/>
  <c r="BK142"/>
  <c r="J142"/>
  <c r="J98"/>
  <c r="BK240"/>
  <c r="J240"/>
  <c r="J107"/>
  <c r="F90"/>
  <c r="BE137"/>
  <c r="BE143"/>
  <c r="BE149"/>
  <c r="BE153"/>
  <c r="BE172"/>
  <c r="BE181"/>
  <c r="BE186"/>
  <c r="BE199"/>
  <c r="BE207"/>
  <c r="BE221"/>
  <c r="BE235"/>
  <c r="BE237"/>
  <c r="BE238"/>
  <c r="J87"/>
  <c r="BE128"/>
  <c r="BE147"/>
  <c r="BE157"/>
  <c r="BE158"/>
  <c r="BE160"/>
  <c r="BE164"/>
  <c r="BE168"/>
  <c r="BE177"/>
  <c r="BE179"/>
  <c r="BE184"/>
  <c r="BE193"/>
  <c r="BE201"/>
  <c r="BE203"/>
  <c r="BE217"/>
  <c r="BE222"/>
  <c r="BE224"/>
  <c r="BE226"/>
  <c r="BE170"/>
  <c r="BE182"/>
  <c r="BE188"/>
  <c r="BE195"/>
  <c r="BE205"/>
  <c r="BE232"/>
  <c r="BE233"/>
  <c r="J90"/>
  <c r="BE130"/>
  <c r="BE133"/>
  <c r="BE139"/>
  <c r="BE141"/>
  <c r="BE146"/>
  <c r="BE151"/>
  <c r="BE156"/>
  <c r="BE161"/>
  <c r="BE174"/>
  <c r="BE190"/>
  <c r="BE210"/>
  <c r="BE212"/>
  <c r="BE214"/>
  <c r="BE216"/>
  <c r="BE218"/>
  <c r="BE219"/>
  <c r="BE220"/>
  <c r="BE228"/>
  <c r="BE230"/>
  <c r="BE231"/>
  <c r="BE236"/>
  <c r="BE241"/>
  <c r="J32"/>
  <c i="1" r="AW95"/>
  <c i="2" r="F32"/>
  <c i="1" r="BA95"/>
  <c r="BA94"/>
  <c r="W30"/>
  <c i="2" r="F34"/>
  <c i="1" r="BC95"/>
  <c r="BC94"/>
  <c r="W32"/>
  <c i="2" r="F33"/>
  <c i="1" r="BB95"/>
  <c r="BB94"/>
  <c r="W31"/>
  <c i="2" r="F35"/>
  <c i="1" r="BD95"/>
  <c r="BD94"/>
  <c r="W33"/>
  <c i="2" l="1" r="P162"/>
  <c r="R162"/>
  <c r="R125"/>
  <c r="P126"/>
  <c r="P125"/>
  <c i="1" r="AU95"/>
  <c i="2" r="BK126"/>
  <c r="J126"/>
  <c r="J95"/>
  <c r="BK162"/>
  <c r="J162"/>
  <c r="J101"/>
  <c r="BK239"/>
  <c r="J239"/>
  <c r="J106"/>
  <c i="1" r="AW94"/>
  <c r="AK30"/>
  <c r="AX94"/>
  <c r="AU94"/>
  <c i="2" r="F31"/>
  <c i="1" r="AZ95"/>
  <c r="AZ94"/>
  <c r="W29"/>
  <c r="AY94"/>
  <c i="2" r="J31"/>
  <c i="1" r="AV95"/>
  <c r="AT95"/>
  <c i="2" l="1" r="BK125"/>
  <c r="J125"/>
  <c r="J94"/>
  <c i="1" r="AV94"/>
  <c r="AK29"/>
  <c i="2" l="1" r="J28"/>
  <c i="1" r="AG95"/>
  <c r="AG94"/>
  <c r="AK26"/>
  <c r="AT94"/>
  <c i="2" l="1" r="J37"/>
  <c i="1" r="AN94"/>
  <c r="AN95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<sst xmlns="http://schemas.openxmlformats.org/spreadsheetml/2006/main">
  <si>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</si>
  <si>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</si>
  <si>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</si>
  <si>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False</t>
  </si>
  <si>
    <t>{509192dd-6990-45ac-b0fe-2e0d721effe0}</t>
  </si>
  <si>
    <t xml:space="preserve">&gt;&gt;  skryté sloupce  &lt;&lt;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</si>
  <si>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</si>
  <si>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</si>
  <si>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</si>
  <si>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</si>
  <si>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</si>
  <si>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</si>
  <si>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</si>
  <si>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</si>
  <si>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608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</si>
  <si>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</si>
  <si>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</si>
  <si>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Oprava střechy Kynologický klub</t>
  </si>
  <si>
    <t>KSO:</t>
  </si>
  <si>
    <t>CC-CZ:</t>
  </si>
  <si>
    <t>Místo:</t>
  </si>
  <si>
    <t>Milevsko, Petrovická 176</t>
  </si>
  <si>
    <t>Datum:</t>
  </si>
  <si>
    <t>8. 8. 2022</t>
  </si>
  <si>
    <t>Zadavatel:</t>
  </si>
  <si>
    <t>IČ:</t>
  </si>
  <si>
    <t>Město Milevsko</t>
  </si>
  <si>
    <t>DIČ:</t>
  </si>
  <si>
    <t>Uchazeč:</t>
  </si>
  <si>
    <t>Vyplň údaj</t>
  </si>
  <si>
    <t>Projektant:</t>
  </si>
  <si>
    <t>VL projekt</t>
  </si>
  <si>
    <t>True</t>
  </si>
  <si>
    <t>Zpracovatel:</t>
  </si>
  <si>
    <t xml:space="preserve"> 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</si>
  <si>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</si>
  <si>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</si>
  <si>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</si>
  <si>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</si>
  <si>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</si>
  <si>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</si>
  <si>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</si>
  <si>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</si>
  <si>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</si>
  <si>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</si>
  <si>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</si>
  <si>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</si>
  <si>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</si>
  <si>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</si>
  <si>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</si>
  <si>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</si>
  <si>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</si>
  <si>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</si>
  <si>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</si>
  <si>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</si>
  <si>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</si>
  <si>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</si>
  <si>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</si>
  <si>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</si>
  <si>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</si>
  <si>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</si>
  <si>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</si>
  <si>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</si>
  <si>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</si>
  <si>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</si>
  <si>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</si>
  <si>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</si>
  <si>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</si>
  <si>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</si>
  <si>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</si>
  <si>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</si>
  <si>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</si>
  <si>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</si>
  <si>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</si>
  <si>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</si>
  <si>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</si>
  <si>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</si>
  <si>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</si>
  <si>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</si>
  <si>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</si>
  <si>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</si>
  <si>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</si>
  <si>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</si>
  <si>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</si>
  <si>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</si>
  <si>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</si>
  <si>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</si>
  <si>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</si>
  <si>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</si>
  <si>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</si>
  <si>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</si>
  <si>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3 - Svislé a kompletní konstrukce</t>
  </si>
  <si>
    <t xml:space="preserve">    4 - Vodorovné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</si>
  <si>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</si>
  <si>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</si>
  <si>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</si>
  <si>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>PSV - Práce a dodávky PSV</t>
  </si>
  <si>
    <t xml:space="preserve">    712 - Povlakové krytiny</t>
  </si>
  <si>
    <t xml:space="preserve">    713 - Izolace tepelné</t>
  </si>
  <si>
    <t xml:space="preserve">    762 - Konstrukce tesařské</t>
  </si>
  <si>
    <t xml:space="preserve">    764 - Konstrukce klempířské</t>
  </si>
  <si>
    <t>VRN - Vedlejší rozpočtové náklady</t>
  </si>
  <si>
    <t xml:space="preserve">    VRN3 - Zařízení staveniště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</si>
  <si>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</si>
  <si>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</si>
  <si>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</si>
  <si>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</si>
  <si>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</si>
  <si>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</si>
  <si>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</si>
  <si>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</si>
  <si>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</si>
  <si>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</si>
  <si>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</si>
  <si>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</si>
  <si>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</si>
  <si>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</si>
  <si>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</si>
  <si>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</si>
  <si>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</si>
  <si>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</si>
  <si>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</si>
  <si>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342272245</t>
  </si>
  <si>
    <t>Příčka z pórobetonových hladkých tvárnic na tenkovrstvou maltu tl 150 mm</t>
  </si>
  <si>
    <t>m2</t>
  </si>
  <si>
    <t>4</t>
  </si>
  <si>
    <t>-838579358</t>
  </si>
  <si>
    <t>VV</t>
  </si>
  <si>
    <t>"atika" 9,5*0,5*2+10,7*0,5</t>
  </si>
  <si>
    <t>342291131</t>
  </si>
  <si>
    <t>Ukotvení příček k betonovým konstrukcím plochými kotvami</t>
  </si>
  <si>
    <t>m</t>
  </si>
  <si>
    <t>-311761585</t>
  </si>
  <si>
    <t>"atika" 9,5*2+10,7</t>
  </si>
  <si>
    <t>Vodorovné konstrukce</t>
  </si>
  <si>
    <t>417351115</t>
  </si>
  <si>
    <t>Zřízení bednění ztužujících věnců</t>
  </si>
  <si>
    <t>-12794204</t>
  </si>
  <si>
    <t>"hrana vyrovnávacího potěru" (11*2+9,5*2)*0,1</t>
  </si>
  <si>
    <t>"věnec atiky" (9,5*2+9,35*2+11+10,7+0,15*2)*0,15</t>
  </si>
  <si>
    <t>Součet</t>
  </si>
  <si>
    <t>417361821</t>
  </si>
  <si>
    <t>Výztuž ztužujících pásů a věnců betonářskou ocelí 10 505</t>
  </si>
  <si>
    <t>t</t>
  </si>
  <si>
    <t>-1346404714</t>
  </si>
  <si>
    <t>"atika" (9,5*4+11*2)*0,00062*1,1</t>
  </si>
  <si>
    <t>5</t>
  </si>
  <si>
    <t>417321414</t>
  </si>
  <si>
    <t>Ztužující pásy a věnce ze ŽB tř. C 20/25</t>
  </si>
  <si>
    <t>m3</t>
  </si>
  <si>
    <t>533235431</t>
  </si>
  <si>
    <t>"atika" (9,5*2+10,7)*0,15*0,1</t>
  </si>
  <si>
    <t>6</t>
  </si>
  <si>
    <t>417351116</t>
  </si>
  <si>
    <t>Odstranění bednění ztužujících věnců</t>
  </si>
  <si>
    <t>-154837060</t>
  </si>
  <si>
    <t>Úpravy povrchů, podlahy a osazování výplní</t>
  </si>
  <si>
    <t>7</t>
  </si>
  <si>
    <t>632451455</t>
  </si>
  <si>
    <t>Potěr pískocementový tl přes 40 do 50 mm tř. C 20 běžný</t>
  </si>
  <si>
    <t>187781470</t>
  </si>
  <si>
    <t>11*9,5-0,45*0,9</t>
  </si>
  <si>
    <t>9</t>
  </si>
  <si>
    <t>Ostatní konstrukce a práce, bourání</t>
  </si>
  <si>
    <t>8</t>
  </si>
  <si>
    <t>953961114</t>
  </si>
  <si>
    <t>Kotvy chemickým tmelem M 16 hl 125 mm do betonu, ŽB nebo kamene s vyvrtáním otvoru</t>
  </si>
  <si>
    <t>kus</t>
  </si>
  <si>
    <t>958388470</t>
  </si>
  <si>
    <t>965045113</t>
  </si>
  <si>
    <t>Bourání potěrů cementových nebo pískocementových tl do 50 mm pl přes 4 m2</t>
  </si>
  <si>
    <t>349656853</t>
  </si>
  <si>
    <t>10,7*9,35-0,45*0,9</t>
  </si>
  <si>
    <t>10</t>
  </si>
  <si>
    <t>965041441</t>
  </si>
  <si>
    <t>Bourání podkladů pod dlažby nebo mazanin škvárobetonových tl přes 100 mm pl přes 4 m2</t>
  </si>
  <si>
    <t>-169593061</t>
  </si>
  <si>
    <t>(10,7*9,35-0,45*0,9)*0,14</t>
  </si>
  <si>
    <t>11</t>
  </si>
  <si>
    <t>962031133</t>
  </si>
  <si>
    <t>Bourání příček z cihel pálených na MVC tl do 150 mm</t>
  </si>
  <si>
    <t>615827430</t>
  </si>
  <si>
    <t>"atika" 9,5*0,52*2+10,7*0,52</t>
  </si>
  <si>
    <t>12</t>
  </si>
  <si>
    <t>952902021</t>
  </si>
  <si>
    <t>Čištění budov zametení hladkých podlah</t>
  </si>
  <si>
    <t>-1692780739</t>
  </si>
  <si>
    <t>"strop" 11*9,5-0,45*0,9</t>
  </si>
  <si>
    <t>997</t>
  </si>
  <si>
    <t>Přesun sutě</t>
  </si>
  <si>
    <t>13</t>
  </si>
  <si>
    <t>997013111</t>
  </si>
  <si>
    <t>Vnitrostaveništní doprava suti a vybouraných hmot pro budovy v do 6 m s použitím mechanizace</t>
  </si>
  <si>
    <t>-424774773</t>
  </si>
  <si>
    <t>14</t>
  </si>
  <si>
    <t>997013511</t>
  </si>
  <si>
    <t>Odvoz suti a vybouraných hmot z meziskládky na skládku do 1 km s naložením a se složením</t>
  </si>
  <si>
    <t>-1382168456</t>
  </si>
  <si>
    <t>997013509</t>
  </si>
  <si>
    <t>Příplatek k odvozu suti a vybouraných hmot na skládku ZKD 1 km přes 1 km</t>
  </si>
  <si>
    <t>1581219279</t>
  </si>
  <si>
    <t>36,076*3 'Přepočtené koeficientem množství</t>
  </si>
  <si>
    <t>16</t>
  </si>
  <si>
    <t>997013869</t>
  </si>
  <si>
    <t>Poplatek za uložení stavebního odpadu na recyklační skládce (skládkovné) ze směsí betonu, cihel a keramických výrobků kód odpadu 17 01 07</t>
  </si>
  <si>
    <t>762749511</t>
  </si>
  <si>
    <t>17</t>
  </si>
  <si>
    <t>997013875</t>
  </si>
  <si>
    <t>Poplatek za uložení stavebního odpadu na recyklační skládce (skládkovné) asfaltového bez obsahu dehtu zatříděného do Katalogu odpadů pod kódem 17 03 02</t>
  </si>
  <si>
    <t>429376343</t>
  </si>
  <si>
    <t>PSV</t>
  </si>
  <si>
    <t>Práce a dodávky PSV</t>
  </si>
  <si>
    <t>712</t>
  </si>
  <si>
    <t>Povlakové krytiny</t>
  </si>
  <si>
    <t>18</t>
  </si>
  <si>
    <t>712840861</t>
  </si>
  <si>
    <t>Odstranění povlakové krytiny ze svislých ploch z pásů NAIP přitavených v plné ploše jednovrstvé</t>
  </si>
  <si>
    <t>755869832</t>
  </si>
  <si>
    <t>"atika" 9,35*0,38*2+10,7*0,24</t>
  </si>
  <si>
    <t>"komín" (0,45*2+0,9*2)*0,3</t>
  </si>
  <si>
    <t>19</t>
  </si>
  <si>
    <t>712340831</t>
  </si>
  <si>
    <t>Odstranění povlakové krytiny střech do 10° z pásů NAIP přitavených v plné ploše jednovrstvé</t>
  </si>
  <si>
    <t>1998159570</t>
  </si>
  <si>
    <t>20</t>
  </si>
  <si>
    <t>712391171</t>
  </si>
  <si>
    <t>Provedení povlakové krytiny střech do 10° podkladní textilní vrstvy</t>
  </si>
  <si>
    <t>1054256384</t>
  </si>
  <si>
    <t>10,6*9,3</t>
  </si>
  <si>
    <t>712831101</t>
  </si>
  <si>
    <t>Provedení povlakové krytiny vytažením na konstrukce pásy na sucho tkaninou</t>
  </si>
  <si>
    <t>-729197570</t>
  </si>
  <si>
    <t>9,3*0,3*2+10,6*0,2+(0,45*2+0,9*2)*0,3</t>
  </si>
  <si>
    <t>22</t>
  </si>
  <si>
    <t>M</t>
  </si>
  <si>
    <t>69311006</t>
  </si>
  <si>
    <t>geotextilie tkaná separační, filtrační, výztužná PP pevnost v tahu 15kN/m</t>
  </si>
  <si>
    <t>32</t>
  </si>
  <si>
    <t>688882838</t>
  </si>
  <si>
    <t>98,58+8,51</t>
  </si>
  <si>
    <t>107,09*1,155 'Přepočtené koeficientem množství</t>
  </si>
  <si>
    <t>23</t>
  </si>
  <si>
    <t>712363353</t>
  </si>
  <si>
    <t>Povlakové krytiny střech do 10° z tvarovaných poplastovaných lišt délky 2 m koutová lišta vnější rš 100 mm</t>
  </si>
  <si>
    <t>1607688299</t>
  </si>
  <si>
    <t>9,3*2+10,6</t>
  </si>
  <si>
    <t>24</t>
  </si>
  <si>
    <t>712363354</t>
  </si>
  <si>
    <t>Povlakové krytiny střech do 10° z tvarovaných poplastovaných lišt délky 2 m stěnová lišta vyhnutá rš 70 mm</t>
  </si>
  <si>
    <t>-604135914</t>
  </si>
  <si>
    <t>0,45*2+0,9*2</t>
  </si>
  <si>
    <t>25</t>
  </si>
  <si>
    <t>712363357</t>
  </si>
  <si>
    <t>Povlakové krytiny střech do 10° z tvarovaných poplastovaných lišt délky 2 m okapnice široká rš 250 mm</t>
  </si>
  <si>
    <t>-1821251590</t>
  </si>
  <si>
    <t>26</t>
  </si>
  <si>
    <t>712363604</t>
  </si>
  <si>
    <t>Provedení povlak krytiny mechanicky kotvenou do betonu TI tl přes 240 mm vnitřní pole, budova v do 18 m</t>
  </si>
  <si>
    <t>-1451285822</t>
  </si>
  <si>
    <t>10,6*8,1</t>
  </si>
  <si>
    <t>27</t>
  </si>
  <si>
    <t>712363605</t>
  </si>
  <si>
    <t>Provedení povlak krytiny mechanicky kotvenou do betonu TI tl přes 240 mm krajní pole, budova v do 18 m</t>
  </si>
  <si>
    <t>1163138109</t>
  </si>
  <si>
    <t>4,6*1,2</t>
  </si>
  <si>
    <t>28</t>
  </si>
  <si>
    <t>712363606</t>
  </si>
  <si>
    <t>Provedení povlak krytiny mechanicky kotvenou do betonu TI tl přes 240 mm rohové pole, budova v do 18 m</t>
  </si>
  <si>
    <t>-1562921155</t>
  </si>
  <si>
    <t>3*1,2*2</t>
  </si>
  <si>
    <t>29</t>
  </si>
  <si>
    <t>712861705</t>
  </si>
  <si>
    <t>Provedení povlakové krytiny vytažením na konstrukce fólií lepenou se svařovanými spoji</t>
  </si>
  <si>
    <t>597064136</t>
  </si>
  <si>
    <t>9,3*0,4*2+10,6*0,3+(0,45*2+0,9*2)*0,3</t>
  </si>
  <si>
    <t>30</t>
  </si>
  <si>
    <t>28322012</t>
  </si>
  <si>
    <t>fólie hydroizolační střešní mPVC mechanicky kotvená tl 1,5mm šedá</t>
  </si>
  <si>
    <t>1733731556</t>
  </si>
  <si>
    <t>85,86+5,52+7,2+11,43</t>
  </si>
  <si>
    <t>110,01*1,1655 'Přepočtené koeficientem množství</t>
  </si>
  <si>
    <t>31</t>
  </si>
  <si>
    <t>998712101</t>
  </si>
  <si>
    <t>Přesun hmot tonážní tonážní pro krytiny povlakové v objektech v do 6 m</t>
  </si>
  <si>
    <t>1938579282</t>
  </si>
  <si>
    <t>713</t>
  </si>
  <si>
    <t>Izolace tepelné</t>
  </si>
  <si>
    <t>713141131</t>
  </si>
  <si>
    <t>Montáž izolace tepelné střech plochých lepené za studena plně 1 vrstva rohoží, pásů, dílců, desek</t>
  </si>
  <si>
    <t>1039557054</t>
  </si>
  <si>
    <t>"atika" (11+9,3*2)*0,2</t>
  </si>
  <si>
    <t>"okapová hrana" 10,6*0,15</t>
  </si>
  <si>
    <t>33</t>
  </si>
  <si>
    <t>28376440</t>
  </si>
  <si>
    <t>deska XPS hrana rovná a strukturovaný povrch 300kPa tl 50mm</t>
  </si>
  <si>
    <t>-1028441068</t>
  </si>
  <si>
    <t>7,51*1,05 'Přepočtené koeficientem množství</t>
  </si>
  <si>
    <t>34</t>
  </si>
  <si>
    <t>713141152</t>
  </si>
  <si>
    <t>Montáž izolace tepelné střech plochých kladené volně 2 vrstvy rohoží, pásů, dílců, desek</t>
  </si>
  <si>
    <t>1147941084</t>
  </si>
  <si>
    <t>10,6*9,15-0,45*0,9</t>
  </si>
  <si>
    <t>35</t>
  </si>
  <si>
    <t>28372309</t>
  </si>
  <si>
    <t>deska EPS 100 pro konstrukce s běžným zatížením λ=0,037 tl 100mm</t>
  </si>
  <si>
    <t>1456530503</t>
  </si>
  <si>
    <t>96,585*2,1 'Přepočtené koeficientem množství</t>
  </si>
  <si>
    <t>36</t>
  </si>
  <si>
    <t>713141311</t>
  </si>
  <si>
    <t>Montáž izolace tepelné střech plochých kladené volně, spádová vrstva</t>
  </si>
  <si>
    <t>672254646</t>
  </si>
  <si>
    <t>37</t>
  </si>
  <si>
    <t>28376141</t>
  </si>
  <si>
    <t>klín izolační EPS 100 spád do 5%</t>
  </si>
  <si>
    <t>1223351411</t>
  </si>
  <si>
    <t>96,585*0,11</t>
  </si>
  <si>
    <t>10,624*1,05 'Přepočtené koeficientem množství</t>
  </si>
  <si>
    <t>38</t>
  </si>
  <si>
    <t>713141391</t>
  </si>
  <si>
    <t>Montáž izolace tepelné stěn v do 1000 mm na atiky a prostupy střechou lepené za studena zplna</t>
  </si>
  <si>
    <t>1190070511</t>
  </si>
  <si>
    <t>"vnitřní atika" (10,7+9,3*2)*0,6</t>
  </si>
  <si>
    <t>39</t>
  </si>
  <si>
    <t>28375933</t>
  </si>
  <si>
    <t>deska EPS 70 fasádní λ=0,039 tl 50mm</t>
  </si>
  <si>
    <t>-1883703953</t>
  </si>
  <si>
    <t>17,58*1,05 'Přepočtené koeficientem množství</t>
  </si>
  <si>
    <t>40</t>
  </si>
  <si>
    <t>998713101</t>
  </si>
  <si>
    <t>Přesun hmot tonážní pro izolace tepelné v objektech v do 6 m</t>
  </si>
  <si>
    <t>484445795</t>
  </si>
  <si>
    <t>762</t>
  </si>
  <si>
    <t>Konstrukce tesařské</t>
  </si>
  <si>
    <t>41</t>
  </si>
  <si>
    <t>762083122</t>
  </si>
  <si>
    <t>Impregnace řeziva proti dřevokaznému hmyzu, houbám a plísním máčením třída ohrožení 3 a 4</t>
  </si>
  <si>
    <t>-992602451</t>
  </si>
  <si>
    <t>42</t>
  </si>
  <si>
    <t>762085112</t>
  </si>
  <si>
    <t>Montáž svorníků nebo šroubů dl přes 150 do 300 mm</t>
  </si>
  <si>
    <t>1382763024</t>
  </si>
  <si>
    <t>43</t>
  </si>
  <si>
    <t>31197006</t>
  </si>
  <si>
    <t>tyč závitová Pz 4.6 M16</t>
  </si>
  <si>
    <t>-2137127512</t>
  </si>
  <si>
    <t>44</t>
  </si>
  <si>
    <t>31111008</t>
  </si>
  <si>
    <t>matice přesná šestihranná Pz DIN 934-8 M16</t>
  </si>
  <si>
    <t>100 kus</t>
  </si>
  <si>
    <t>-914047787</t>
  </si>
  <si>
    <t>45</t>
  </si>
  <si>
    <t>31121005</t>
  </si>
  <si>
    <t>podložka pod dřevěnou konstrukci DIN 440 D 16mm</t>
  </si>
  <si>
    <t>-51286742</t>
  </si>
  <si>
    <t>46</t>
  </si>
  <si>
    <t>762335132</t>
  </si>
  <si>
    <t>Montáž krokví rovnoběžných s okapem z hraněného řeziva průřezové pl přes 120 do 224 cm2 na beton</t>
  </si>
  <si>
    <t>-1217715751</t>
  </si>
  <si>
    <t>47</t>
  </si>
  <si>
    <t>60512130</t>
  </si>
  <si>
    <t>hranol stavební řezivo průřezu do 224cm2 do dl 6m</t>
  </si>
  <si>
    <t>977018247</t>
  </si>
  <si>
    <t>0,16*0,14*12</t>
  </si>
  <si>
    <t>48</t>
  </si>
  <si>
    <t>762361312</t>
  </si>
  <si>
    <t>Konstrukční a vyrovnávací vrstva pod klempířské prvky (atiky) z desek dřevoštěpkových tl 22 mm</t>
  </si>
  <si>
    <t>1491106281</t>
  </si>
  <si>
    <t>10,7*0,28+(9,5*2+11)*0,32</t>
  </si>
  <si>
    <t>49</t>
  </si>
  <si>
    <t>998762101</t>
  </si>
  <si>
    <t>Přesun hmot tonážní pro kce tesařské v objektech v do 6 m</t>
  </si>
  <si>
    <t>-2106254085</t>
  </si>
  <si>
    <t>764</t>
  </si>
  <si>
    <t>Konstrukce klempířské</t>
  </si>
  <si>
    <t>50</t>
  </si>
  <si>
    <t>764002841</t>
  </si>
  <si>
    <t>Demontáž oplechování horních ploch zdí a nadezdívek do suti</t>
  </si>
  <si>
    <t>1808213542</t>
  </si>
  <si>
    <t>9,5*2+10,7</t>
  </si>
  <si>
    <t>51</t>
  </si>
  <si>
    <t>764002811</t>
  </si>
  <si>
    <t>Demontáž okapového plechu do suti v krytině povlakové</t>
  </si>
  <si>
    <t>1292665745</t>
  </si>
  <si>
    <t>52</t>
  </si>
  <si>
    <t>764004801</t>
  </si>
  <si>
    <t>Demontáž podokapního žlabu do suti</t>
  </si>
  <si>
    <t>-1520085991</t>
  </si>
  <si>
    <t>53</t>
  </si>
  <si>
    <t>764004861</t>
  </si>
  <si>
    <t>Demontáž svodu do suti</t>
  </si>
  <si>
    <t>-450214527</t>
  </si>
  <si>
    <t>54</t>
  </si>
  <si>
    <t>764214605</t>
  </si>
  <si>
    <t>Oplechování horních ploch a atik bez rohů z Pz s povrch úpravou mechanicky kotvené rš 400 mm</t>
  </si>
  <si>
    <t>691628767</t>
  </si>
  <si>
    <t>9,6*2+10,6</t>
  </si>
  <si>
    <t>55</t>
  </si>
  <si>
    <t>764511602</t>
  </si>
  <si>
    <t>Žlab podokapní půlkruhový z Pz s povrchovou úpravou rš 330 mm</t>
  </si>
  <si>
    <t>-381379067</t>
  </si>
  <si>
    <t>56</t>
  </si>
  <si>
    <t>764511642</t>
  </si>
  <si>
    <t>Kotlík oválný (trychtýřový) pro podokapní žlaby z Pz s povrchovou úpravou 330/100 mm</t>
  </si>
  <si>
    <t>1898596881</t>
  </si>
  <si>
    <t>57</t>
  </si>
  <si>
    <t>764518622</t>
  </si>
  <si>
    <t>Svody kruhové včetně objímek, kolen, odskoků z Pz s povrchovou úpravou průměru 100 mm</t>
  </si>
  <si>
    <t>1050319084</t>
  </si>
  <si>
    <t>58</t>
  </si>
  <si>
    <t>998764101</t>
  </si>
  <si>
    <t>Přesun hmot tonážní pro konstrukce klempířské v objektech v do 6 m</t>
  </si>
  <si>
    <t>1855025083</t>
  </si>
  <si>
    <t>VRN</t>
  </si>
  <si>
    <t>Vedlejší rozpočtové náklady</t>
  </si>
  <si>
    <t>VRN3</t>
  </si>
  <si>
    <t>Zařízení staveniště</t>
  </si>
  <si>
    <t>59</t>
  </si>
  <si>
    <t>030001000</t>
  </si>
  <si>
    <t>soubor</t>
  </si>
  <si>
    <t>1024</t>
  </si>
  <si>
    <t>-844238187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</si>
</sst>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1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12" fillId="2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6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4" fontId="16" fillId="0" borderId="5" xfId="0" applyNumberFormat="1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17" fillId="0" borderId="0" xfId="0" applyNumberFormat="1" applyFont="1" applyAlignment="1">
      <alignment vertical="center"/>
    </xf>
    <xf numFmtId="0" fontId="17" fillId="0" borderId="0" xfId="0" applyFont="1" applyAlignment="1">
      <alignment horizontal="lef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6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5" borderId="6" xfId="0" applyFont="1" applyFill="1" applyBorder="1" applyAlignment="1">
      <alignment horizontal="center" vertical="center"/>
    </xf>
    <xf numFmtId="0" fontId="21" fillId="5" borderId="7" xfId="0" applyFont="1" applyFill="1" applyBorder="1" applyAlignment="1">
      <alignment horizontal="left" vertical="center"/>
    </xf>
    <xf numFmtId="0" fontId="0" fillId="5" borderId="7" xfId="0" applyFont="1" applyFill="1" applyBorder="1" applyAlignment="1">
      <alignment vertical="center"/>
    </xf>
    <xf numFmtId="0" fontId="21" fillId="5" borderId="7" xfId="0" applyFont="1" applyFill="1" applyBorder="1" applyAlignment="1">
      <alignment horizontal="center" vertical="center"/>
    </xf>
    <xf numFmtId="0" fontId="21" fillId="5" borderId="7" xfId="0" applyFont="1" applyFill="1" applyBorder="1" applyAlignment="1">
      <alignment horizontal="right" vertical="center"/>
    </xf>
    <xf numFmtId="0" fontId="21" fillId="5" borderId="8" xfId="0" applyFont="1" applyFill="1" applyBorder="1" applyAlignment="1">
      <alignment horizontal="left" vertical="center"/>
    </xf>
    <xf numFmtId="0" fontId="21" fillId="5" borderId="0" xfId="0" applyFont="1" applyFill="1" applyAlignment="1">
      <alignment horizontal="center" vertical="center"/>
    </xf>
    <xf numFmtId="0" fontId="22" fillId="0" borderId="16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9" fillId="0" borderId="14" xfId="0" applyNumberFormat="1" applyFont="1" applyBorder="1" applyAlignment="1">
      <alignment vertical="center"/>
    </xf>
    <xf numFmtId="4" fontId="19" fillId="0" borderId="0" xfId="0" applyNumberFormat="1" applyFont="1" applyBorder="1" applyAlignment="1">
      <alignment vertical="center"/>
    </xf>
    <xf numFmtId="166" fontId="19" fillId="0" borderId="0" xfId="0" applyNumberFormat="1" applyFont="1" applyBorder="1" applyAlignment="1">
      <alignment vertical="center"/>
    </xf>
    <xf numFmtId="4" fontId="19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5" fillId="0" borderId="0" xfId="0" applyFont="1" applyAlignment="1">
      <alignment vertical="center"/>
    </xf>
    <xf numFmtId="0" fontId="25" fillId="0" borderId="0" xfId="0" applyFont="1" applyAlignment="1">
      <alignment horizontal="left" vertical="center" wrapText="1"/>
    </xf>
    <xf numFmtId="0" fontId="26" fillId="0" borderId="0" xfId="0" applyFont="1" applyAlignment="1">
      <alignment vertical="center"/>
    </xf>
    <xf numFmtId="4" fontId="26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27" fillId="0" borderId="19" xfId="0" applyNumberFormat="1" applyFont="1" applyBorder="1" applyAlignment="1">
      <alignment vertical="center"/>
    </xf>
    <xf numFmtId="4" fontId="27" fillId="0" borderId="20" xfId="0" applyNumberFormat="1" applyFont="1" applyBorder="1" applyAlignment="1">
      <alignment vertical="center"/>
    </xf>
    <xf numFmtId="166" fontId="27" fillId="0" borderId="20" xfId="0" applyNumberFormat="1" applyFont="1" applyBorder="1" applyAlignment="1">
      <alignment vertical="center"/>
    </xf>
    <xf numFmtId="4" fontId="27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6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1" fillId="5" borderId="0" xfId="0" applyFont="1" applyFill="1" applyAlignment="1">
      <alignment horizontal="left" vertical="center"/>
    </xf>
    <xf numFmtId="0" fontId="21" fillId="5" borderId="0" xfId="0" applyFont="1" applyFill="1" applyAlignment="1">
      <alignment horizontal="right" vertical="center"/>
    </xf>
    <xf numFmtId="0" fontId="29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1" fillId="5" borderId="16" xfId="0" applyFont="1" applyFill="1" applyBorder="1" applyAlignment="1">
      <alignment horizontal="center" vertical="center" wrapText="1"/>
    </xf>
    <xf numFmtId="0" fontId="21" fillId="5" borderId="17" xfId="0" applyFont="1" applyFill="1" applyBorder="1" applyAlignment="1">
      <alignment horizontal="center" vertical="center" wrapText="1"/>
    </xf>
    <xf numFmtId="0" fontId="21" fillId="5" borderId="18" xfId="0" applyFont="1" applyFill="1" applyBorder="1" applyAlignment="1">
      <alignment horizontal="center" vertical="center" wrapText="1"/>
    </xf>
    <xf numFmtId="0" fontId="21" fillId="5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/>
    <xf numFmtId="166" fontId="30" fillId="0" borderId="12" xfId="0" applyNumberFormat="1" applyFont="1" applyBorder="1" applyAlignment="1"/>
    <xf numFmtId="166" fontId="30" fillId="0" borderId="13" xfId="0" applyNumberFormat="1" applyFont="1" applyBorder="1" applyAlignment="1"/>
    <xf numFmtId="4" fontId="31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1" fillId="0" borderId="22" xfId="0" applyFont="1" applyBorder="1" applyAlignment="1" applyProtection="1">
      <alignment horizontal="center" vertical="center"/>
      <protection locked="0"/>
    </xf>
    <xf numFmtId="49" fontId="21" fillId="0" borderId="22" xfId="0" applyNumberFormat="1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center" vertical="center" wrapText="1"/>
      <protection locked="0"/>
    </xf>
    <xf numFmtId="167" fontId="21" fillId="0" borderId="22" xfId="0" applyNumberFormat="1" applyFont="1" applyBorder="1" applyAlignment="1" applyProtection="1">
      <alignment vertical="center"/>
      <protection locked="0"/>
    </xf>
    <xf numFmtId="4" fontId="21" fillId="3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2" fillId="3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>
      <alignment horizontal="center" vertical="center"/>
    </xf>
    <xf numFmtId="166" fontId="22" fillId="0" borderId="0" xfId="0" applyNumberFormat="1" applyFont="1" applyBorder="1" applyAlignment="1">
      <alignment vertical="center"/>
    </xf>
    <xf numFmtId="166" fontId="22" fillId="0" borderId="15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32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33" fillId="0" borderId="22" xfId="0" applyFont="1" applyBorder="1" applyAlignment="1" applyProtection="1">
      <alignment horizontal="center" vertical="center"/>
      <protection locked="0"/>
    </xf>
    <xf numFmtId="49" fontId="33" fillId="0" borderId="22" xfId="0" applyNumberFormat="1" applyFont="1" applyBorder="1" applyAlignment="1" applyProtection="1">
      <alignment horizontal="left" vertical="center" wrapText="1"/>
      <protection locked="0"/>
    </xf>
    <xf numFmtId="0" fontId="33" fillId="0" borderId="22" xfId="0" applyFont="1" applyBorder="1" applyAlignment="1" applyProtection="1">
      <alignment horizontal="left" vertical="center" wrapText="1"/>
      <protection locked="0"/>
    </xf>
    <xf numFmtId="0" fontId="33" fillId="0" borderId="22" xfId="0" applyFont="1" applyBorder="1" applyAlignment="1" applyProtection="1">
      <alignment horizontal="center" vertical="center" wrapText="1"/>
      <protection locked="0"/>
    </xf>
    <xf numFmtId="167" fontId="33" fillId="0" borderId="22" xfId="0" applyNumberFormat="1" applyFont="1" applyBorder="1" applyAlignment="1" applyProtection="1">
      <alignment vertical="center"/>
      <protection locked="0"/>
    </xf>
    <xf numFmtId="4" fontId="33" fillId="3" borderId="22" xfId="0" applyNumberFormat="1" applyFont="1" applyFill="1" applyBorder="1" applyAlignment="1" applyProtection="1">
      <alignment vertical="center"/>
      <protection locked="0"/>
    </xf>
    <xf numFmtId="4" fontId="33" fillId="0" borderId="22" xfId="0" applyNumberFormat="1" applyFont="1" applyBorder="1" applyAlignment="1" applyProtection="1">
      <alignment vertical="center"/>
      <protection locked="0"/>
    </xf>
    <xf numFmtId="0" fontId="34" fillId="0" borderId="22" xfId="0" applyFont="1" applyBorder="1" applyAlignment="1" applyProtection="1">
      <alignment vertical="center"/>
      <protection locked="0"/>
    </xf>
    <xf numFmtId="0" fontId="34" fillId="0" borderId="3" xfId="0" applyFont="1" applyBorder="1" applyAlignment="1">
      <alignment vertical="center"/>
    </xf>
    <xf numFmtId="0" fontId="33" fillId="3" borderId="14" xfId="0" applyFont="1" applyFill="1" applyBorder="1" applyAlignment="1" applyProtection="1">
      <alignment horizontal="left" vertical="center"/>
      <protection locked="0"/>
    </xf>
    <xf numFmtId="0" fontId="33" fillId="0" borderId="0" xfId="0" applyFont="1" applyBorder="1" applyAlignment="1">
      <alignment horizontal="center" vertical="center"/>
    </xf>
    <xf numFmtId="0" fontId="22" fillId="3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2" fillId="0" borderId="20" xfId="0" applyNumberFormat="1" applyFont="1" applyBorder="1" applyAlignment="1">
      <alignment vertical="center"/>
    </xf>
    <xf numFmtId="166" fontId="22" fillId="0" borderId="21" xfId="0" applyNumberFormat="1" applyFont="1" applyBorder="1" applyAlignment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1</v>
      </c>
      <c r="BT1" s="15" t="s">
        <v>3</v>
      </c>
      <c r="BU1" s="15" t="s">
        <v>3</v>
      </c>
      <c r="BV1" s="15" t="s">
        <v>4</v>
      </c>
    </row>
    <row r="2" s="1" customFormat="1" ht="36.96" customHeight="1">
      <c r="AR2" s="16" t="s">
        <v>5</v>
      </c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0"/>
      <c r="D4" s="21" t="s">
        <v>9</v>
      </c>
      <c r="AR4" s="20"/>
      <c r="AS4" s="22" t="s">
        <v>10</v>
      </c>
      <c r="BE4" s="23" t="s">
        <v>11</v>
      </c>
      <c r="BS4" s="17" t="s">
        <v>12</v>
      </c>
    </row>
    <row r="5" s="1" customFormat="1" ht="12" customHeight="1">
      <c r="B5" s="20"/>
      <c r="D5" s="24" t="s">
        <v>13</v>
      </c>
      <c r="K5" s="25" t="s">
        <v>14</v>
      </c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R5" s="20"/>
      <c r="BE5" s="26" t="s">
        <v>15</v>
      </c>
      <c r="BS5" s="17" t="s">
        <v>6</v>
      </c>
    </row>
    <row r="6" s="1" customFormat="1" ht="36.96" customHeight="1">
      <c r="B6" s="20"/>
      <c r="D6" s="27" t="s">
        <v>16</v>
      </c>
      <c r="K6" s="28" t="s">
        <v>17</v>
      </c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R6" s="20"/>
      <c r="BE6" s="29"/>
      <c r="BS6" s="17" t="s">
        <v>6</v>
      </c>
    </row>
    <row r="7" s="1" customFormat="1" ht="12" customHeight="1">
      <c r="B7" s="20"/>
      <c r="D7" s="30" t="s">
        <v>18</v>
      </c>
      <c r="K7" s="25" t="s">
        <v>1</v>
      </c>
      <c r="AK7" s="30" t="s">
        <v>19</v>
      </c>
      <c r="AN7" s="25" t="s">
        <v>1</v>
      </c>
      <c r="AR7" s="20"/>
      <c r="BE7" s="29"/>
      <c r="BS7" s="17" t="s">
        <v>6</v>
      </c>
    </row>
    <row r="8" s="1" customFormat="1" ht="12" customHeight="1">
      <c r="B8" s="20"/>
      <c r="D8" s="30" t="s">
        <v>20</v>
      </c>
      <c r="K8" s="25" t="s">
        <v>21</v>
      </c>
      <c r="AK8" s="30" t="s">
        <v>22</v>
      </c>
      <c r="AN8" s="31" t="s">
        <v>23</v>
      </c>
      <c r="AR8" s="20"/>
      <c r="BE8" s="29"/>
      <c r="BS8" s="17" t="s">
        <v>6</v>
      </c>
    </row>
    <row r="9" s="1" customFormat="1" ht="14.4" customHeight="1">
      <c r="B9" s="20"/>
      <c r="AR9" s="20"/>
      <c r="BE9" s="29"/>
      <c r="BS9" s="17" t="s">
        <v>6</v>
      </c>
    </row>
    <row r="10" s="1" customFormat="1" ht="12" customHeight="1">
      <c r="B10" s="20"/>
      <c r="D10" s="30" t="s">
        <v>24</v>
      </c>
      <c r="AK10" s="30" t="s">
        <v>25</v>
      </c>
      <c r="AN10" s="25" t="s">
        <v>1</v>
      </c>
      <c r="AR10" s="20"/>
      <c r="BE10" s="29"/>
      <c r="BS10" s="17" t="s">
        <v>6</v>
      </c>
    </row>
    <row r="11" s="1" customFormat="1" ht="18.48" customHeight="1">
      <c r="B11" s="20"/>
      <c r="E11" s="25" t="s">
        <v>26</v>
      </c>
      <c r="AK11" s="30" t="s">
        <v>27</v>
      </c>
      <c r="AN11" s="25" t="s">
        <v>1</v>
      </c>
      <c r="AR11" s="20"/>
      <c r="BE11" s="29"/>
      <c r="BS11" s="17" t="s">
        <v>6</v>
      </c>
    </row>
    <row r="12" s="1" customFormat="1" ht="6.96" customHeight="1">
      <c r="B12" s="20"/>
      <c r="AR12" s="20"/>
      <c r="BE12" s="29"/>
      <c r="BS12" s="17" t="s">
        <v>6</v>
      </c>
    </row>
    <row r="13" s="1" customFormat="1" ht="12" customHeight="1">
      <c r="B13" s="20"/>
      <c r="D13" s="30" t="s">
        <v>28</v>
      </c>
      <c r="AK13" s="30" t="s">
        <v>25</v>
      </c>
      <c r="AN13" s="32" t="s">
        <v>29</v>
      </c>
      <c r="AR13" s="20"/>
      <c r="BE13" s="29"/>
      <c r="BS13" s="17" t="s">
        <v>6</v>
      </c>
    </row>
    <row r="14">
      <c r="B14" s="20"/>
      <c r="E14" s="32" t="s">
        <v>29</v>
      </c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33"/>
      <c r="AJ14" s="33"/>
      <c r="AK14" s="30" t="s">
        <v>27</v>
      </c>
      <c r="AN14" s="32" t="s">
        <v>29</v>
      </c>
      <c r="AR14" s="20"/>
      <c r="BE14" s="29"/>
      <c r="BS14" s="17" t="s">
        <v>6</v>
      </c>
    </row>
    <row r="15" s="1" customFormat="1" ht="6.96" customHeight="1">
      <c r="B15" s="20"/>
      <c r="AR15" s="20"/>
      <c r="BE15" s="29"/>
      <c r="BS15" s="17" t="s">
        <v>3</v>
      </c>
    </row>
    <row r="16" s="1" customFormat="1" ht="12" customHeight="1">
      <c r="B16" s="20"/>
      <c r="D16" s="30" t="s">
        <v>30</v>
      </c>
      <c r="AK16" s="30" t="s">
        <v>25</v>
      </c>
      <c r="AN16" s="25" t="s">
        <v>1</v>
      </c>
      <c r="AR16" s="20"/>
      <c r="BE16" s="29"/>
      <c r="BS16" s="17" t="s">
        <v>3</v>
      </c>
    </row>
    <row r="17" s="1" customFormat="1" ht="18.48" customHeight="1">
      <c r="B17" s="20"/>
      <c r="E17" s="25" t="s">
        <v>31</v>
      </c>
      <c r="AK17" s="30" t="s">
        <v>27</v>
      </c>
      <c r="AN17" s="25" t="s">
        <v>1</v>
      </c>
      <c r="AR17" s="20"/>
      <c r="BE17" s="29"/>
      <c r="BS17" s="17" t="s">
        <v>32</v>
      </c>
    </row>
    <row r="18" s="1" customFormat="1" ht="6.96" customHeight="1">
      <c r="B18" s="20"/>
      <c r="AR18" s="20"/>
      <c r="BE18" s="29"/>
      <c r="BS18" s="17" t="s">
        <v>6</v>
      </c>
    </row>
    <row r="19" s="1" customFormat="1" ht="12" customHeight="1">
      <c r="B19" s="20"/>
      <c r="D19" s="30" t="s">
        <v>33</v>
      </c>
      <c r="AK19" s="30" t="s">
        <v>25</v>
      </c>
      <c r="AN19" s="25" t="s">
        <v>1</v>
      </c>
      <c r="AR19" s="20"/>
      <c r="BE19" s="29"/>
      <c r="BS19" s="17" t="s">
        <v>6</v>
      </c>
    </row>
    <row r="20" s="1" customFormat="1" ht="18.48" customHeight="1">
      <c r="B20" s="20"/>
      <c r="E20" s="25" t="s">
        <v>34</v>
      </c>
      <c r="AK20" s="30" t="s">
        <v>27</v>
      </c>
      <c r="AN20" s="25" t="s">
        <v>1</v>
      </c>
      <c r="AR20" s="20"/>
      <c r="BE20" s="29"/>
      <c r="BS20" s="17" t="s">
        <v>32</v>
      </c>
    </row>
    <row r="21" s="1" customFormat="1" ht="6.96" customHeight="1">
      <c r="B21" s="20"/>
      <c r="AR21" s="20"/>
      <c r="BE21" s="29"/>
    </row>
    <row r="22" s="1" customFormat="1" ht="12" customHeight="1">
      <c r="B22" s="20"/>
      <c r="D22" s="30" t="s">
        <v>35</v>
      </c>
      <c r="AR22" s="20"/>
      <c r="BE22" s="29"/>
    </row>
    <row r="23" s="1" customFormat="1" ht="16.5" customHeight="1">
      <c r="B23" s="20"/>
      <c r="E23" s="34" t="s">
        <v>1</v>
      </c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  <c r="AH23" s="34"/>
      <c r="AI23" s="34"/>
      <c r="AJ23" s="34"/>
      <c r="AK23" s="34"/>
      <c r="AL23" s="34"/>
      <c r="AM23" s="34"/>
      <c r="AN23" s="34"/>
      <c r="AR23" s="20"/>
      <c r="BE23" s="29"/>
    </row>
    <row r="24" s="1" customFormat="1" ht="6.96" customHeight="1">
      <c r="B24" s="20"/>
      <c r="AR24" s="20"/>
      <c r="BE24" s="29"/>
    </row>
    <row r="25" s="1" customFormat="1" ht="6.96" customHeight="1">
      <c r="B25" s="20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R25" s="20"/>
      <c r="BE25" s="29"/>
    </row>
    <row r="26" s="2" customFormat="1" ht="25.92" customHeight="1">
      <c r="A26" s="36"/>
      <c r="B26" s="37"/>
      <c r="C26" s="36"/>
      <c r="D26" s="38" t="s">
        <v>36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ROUND(AG94,2)</f>
        <v>0</v>
      </c>
      <c r="AL26" s="39"/>
      <c r="AM26" s="39"/>
      <c r="AN26" s="39"/>
      <c r="AO26" s="39"/>
      <c r="AP26" s="36"/>
      <c r="AQ26" s="36"/>
      <c r="AR26" s="37"/>
      <c r="BE26" s="29"/>
    </row>
    <row r="27" s="2" customFormat="1" ht="6.96" customHeight="1">
      <c r="A27" s="36"/>
      <c r="B27" s="37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37"/>
      <c r="BE27" s="29"/>
    </row>
    <row r="28" s="2" customFormat="1">
      <c r="A28" s="36"/>
      <c r="B28" s="37"/>
      <c r="C28" s="36"/>
      <c r="D28" s="36"/>
      <c r="E28" s="36"/>
      <c r="F28" s="36"/>
      <c r="G28" s="36"/>
      <c r="H28" s="36"/>
      <c r="I28" s="36"/>
      <c r="J28" s="36"/>
      <c r="K28" s="36"/>
      <c r="L28" s="41" t="s">
        <v>37</v>
      </c>
      <c r="M28" s="41"/>
      <c r="N28" s="41"/>
      <c r="O28" s="41"/>
      <c r="P28" s="41"/>
      <c r="Q28" s="36"/>
      <c r="R28" s="36"/>
      <c r="S28" s="36"/>
      <c r="T28" s="36"/>
      <c r="U28" s="36"/>
      <c r="V28" s="36"/>
      <c r="W28" s="41" t="s">
        <v>38</v>
      </c>
      <c r="X28" s="41"/>
      <c r="Y28" s="41"/>
      <c r="Z28" s="41"/>
      <c r="AA28" s="41"/>
      <c r="AB28" s="41"/>
      <c r="AC28" s="41"/>
      <c r="AD28" s="41"/>
      <c r="AE28" s="41"/>
      <c r="AF28" s="36"/>
      <c r="AG28" s="36"/>
      <c r="AH28" s="36"/>
      <c r="AI28" s="36"/>
      <c r="AJ28" s="36"/>
      <c r="AK28" s="41" t="s">
        <v>39</v>
      </c>
      <c r="AL28" s="41"/>
      <c r="AM28" s="41"/>
      <c r="AN28" s="41"/>
      <c r="AO28" s="41"/>
      <c r="AP28" s="36"/>
      <c r="AQ28" s="36"/>
      <c r="AR28" s="37"/>
      <c r="BE28" s="29"/>
    </row>
    <row r="29" s="3" customFormat="1" ht="14.4" customHeight="1">
      <c r="A29" s="3"/>
      <c r="B29" s="42"/>
      <c r="C29" s="3"/>
      <c r="D29" s="30" t="s">
        <v>40</v>
      </c>
      <c r="E29" s="3"/>
      <c r="F29" s="30" t="s">
        <v>41</v>
      </c>
      <c r="G29" s="3"/>
      <c r="H29" s="3"/>
      <c r="I29" s="3"/>
      <c r="J29" s="3"/>
      <c r="K29" s="3"/>
      <c r="L29" s="43">
        <v>0.20999999999999999</v>
      </c>
      <c r="M29" s="3"/>
      <c r="N29" s="3"/>
      <c r="O29" s="3"/>
      <c r="P29" s="3"/>
      <c r="Q29" s="3"/>
      <c r="R29" s="3"/>
      <c r="S29" s="3"/>
      <c r="T29" s="3"/>
      <c r="U29" s="3"/>
      <c r="V29" s="3"/>
      <c r="W29" s="44">
        <f>ROUND(AZ94, 2)</f>
        <v>0</v>
      </c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44">
        <f>ROUND(AV94, 2)</f>
        <v>0</v>
      </c>
      <c r="AL29" s="3"/>
      <c r="AM29" s="3"/>
      <c r="AN29" s="3"/>
      <c r="AO29" s="3"/>
      <c r="AP29" s="3"/>
      <c r="AQ29" s="3"/>
      <c r="AR29" s="42"/>
      <c r="BE29" s="45"/>
    </row>
    <row r="30" s="3" customFormat="1" ht="14.4" customHeight="1">
      <c r="A30" s="3"/>
      <c r="B30" s="42"/>
      <c r="C30" s="3"/>
      <c r="D30" s="3"/>
      <c r="E30" s="3"/>
      <c r="F30" s="30" t="s">
        <v>42</v>
      </c>
      <c r="G30" s="3"/>
      <c r="H30" s="3"/>
      <c r="I30" s="3"/>
      <c r="J30" s="3"/>
      <c r="K30" s="3"/>
      <c r="L30" s="43">
        <v>0.14999999999999999</v>
      </c>
      <c r="M30" s="3"/>
      <c r="N30" s="3"/>
      <c r="O30" s="3"/>
      <c r="P30" s="3"/>
      <c r="Q30" s="3"/>
      <c r="R30" s="3"/>
      <c r="S30" s="3"/>
      <c r="T30" s="3"/>
      <c r="U30" s="3"/>
      <c r="V30" s="3"/>
      <c r="W30" s="44">
        <f>ROUND(BA94, 2)</f>
        <v>0</v>
      </c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44">
        <f>ROUND(AW94, 2)</f>
        <v>0</v>
      </c>
      <c r="AL30" s="3"/>
      <c r="AM30" s="3"/>
      <c r="AN30" s="3"/>
      <c r="AO30" s="3"/>
      <c r="AP30" s="3"/>
      <c r="AQ30" s="3"/>
      <c r="AR30" s="42"/>
      <c r="BE30" s="45"/>
    </row>
    <row r="31" hidden="1" s="3" customFormat="1" ht="14.4" customHeight="1">
      <c r="A31" s="3"/>
      <c r="B31" s="42"/>
      <c r="C31" s="3"/>
      <c r="D31" s="3"/>
      <c r="E31" s="3"/>
      <c r="F31" s="30" t="s">
        <v>43</v>
      </c>
      <c r="G31" s="3"/>
      <c r="H31" s="3"/>
      <c r="I31" s="3"/>
      <c r="J31" s="3"/>
      <c r="K31" s="3"/>
      <c r="L31" s="43">
        <v>0.20999999999999999</v>
      </c>
      <c r="M31" s="3"/>
      <c r="N31" s="3"/>
      <c r="O31" s="3"/>
      <c r="P31" s="3"/>
      <c r="Q31" s="3"/>
      <c r="R31" s="3"/>
      <c r="S31" s="3"/>
      <c r="T31" s="3"/>
      <c r="U31" s="3"/>
      <c r="V31" s="3"/>
      <c r="W31" s="44">
        <f>ROUND(BB94, 2)</f>
        <v>0</v>
      </c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44">
        <v>0</v>
      </c>
      <c r="AL31" s="3"/>
      <c r="AM31" s="3"/>
      <c r="AN31" s="3"/>
      <c r="AO31" s="3"/>
      <c r="AP31" s="3"/>
      <c r="AQ31" s="3"/>
      <c r="AR31" s="42"/>
      <c r="BE31" s="45"/>
    </row>
    <row r="32" hidden="1" s="3" customFormat="1" ht="14.4" customHeight="1">
      <c r="A32" s="3"/>
      <c r="B32" s="42"/>
      <c r="C32" s="3"/>
      <c r="D32" s="3"/>
      <c r="E32" s="3"/>
      <c r="F32" s="30" t="s">
        <v>44</v>
      </c>
      <c r="G32" s="3"/>
      <c r="H32" s="3"/>
      <c r="I32" s="3"/>
      <c r="J32" s="3"/>
      <c r="K32" s="3"/>
      <c r="L32" s="43">
        <v>0.14999999999999999</v>
      </c>
      <c r="M32" s="3"/>
      <c r="N32" s="3"/>
      <c r="O32" s="3"/>
      <c r="P32" s="3"/>
      <c r="Q32" s="3"/>
      <c r="R32" s="3"/>
      <c r="S32" s="3"/>
      <c r="T32" s="3"/>
      <c r="U32" s="3"/>
      <c r="V32" s="3"/>
      <c r="W32" s="44">
        <f>ROUND(BC94, 2)</f>
        <v>0</v>
      </c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44">
        <v>0</v>
      </c>
      <c r="AL32" s="3"/>
      <c r="AM32" s="3"/>
      <c r="AN32" s="3"/>
      <c r="AO32" s="3"/>
      <c r="AP32" s="3"/>
      <c r="AQ32" s="3"/>
      <c r="AR32" s="42"/>
      <c r="BE32" s="45"/>
    </row>
    <row r="33" hidden="1" s="3" customFormat="1" ht="14.4" customHeight="1">
      <c r="A33" s="3"/>
      <c r="B33" s="42"/>
      <c r="C33" s="3"/>
      <c r="D33" s="3"/>
      <c r="E33" s="3"/>
      <c r="F33" s="30" t="s">
        <v>45</v>
      </c>
      <c r="G33" s="3"/>
      <c r="H33" s="3"/>
      <c r="I33" s="3"/>
      <c r="J33" s="3"/>
      <c r="K33" s="3"/>
      <c r="L33" s="43">
        <v>0</v>
      </c>
      <c r="M33" s="3"/>
      <c r="N33" s="3"/>
      <c r="O33" s="3"/>
      <c r="P33" s="3"/>
      <c r="Q33" s="3"/>
      <c r="R33" s="3"/>
      <c r="S33" s="3"/>
      <c r="T33" s="3"/>
      <c r="U33" s="3"/>
      <c r="V33" s="3"/>
      <c r="W33" s="44">
        <f>ROUND(BD94, 2)</f>
        <v>0</v>
      </c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44">
        <v>0</v>
      </c>
      <c r="AL33" s="3"/>
      <c r="AM33" s="3"/>
      <c r="AN33" s="3"/>
      <c r="AO33" s="3"/>
      <c r="AP33" s="3"/>
      <c r="AQ33" s="3"/>
      <c r="AR33" s="42"/>
      <c r="BE33" s="45"/>
    </row>
    <row r="34" s="2" customFormat="1" ht="6.96" customHeight="1">
      <c r="A34" s="36"/>
      <c r="B34" s="37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37"/>
      <c r="BE34" s="29"/>
    </row>
    <row r="35" s="2" customFormat="1" ht="25.92" customHeight="1">
      <c r="A35" s="36"/>
      <c r="B35" s="37"/>
      <c r="C35" s="46"/>
      <c r="D35" s="47" t="s">
        <v>46</v>
      </c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9" t="s">
        <v>47</v>
      </c>
      <c r="U35" s="48"/>
      <c r="V35" s="48"/>
      <c r="W35" s="48"/>
      <c r="X35" s="50" t="s">
        <v>48</v>
      </c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51">
        <f>SUM(AK26:AK33)</f>
        <v>0</v>
      </c>
      <c r="AL35" s="48"/>
      <c r="AM35" s="48"/>
      <c r="AN35" s="48"/>
      <c r="AO35" s="52"/>
      <c r="AP35" s="46"/>
      <c r="AQ35" s="46"/>
      <c r="AR35" s="37"/>
      <c r="BE35" s="36"/>
    </row>
    <row r="36" s="2" customFormat="1" ht="6.96" customHeight="1">
      <c r="A36" s="36"/>
      <c r="B36" s="37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37"/>
      <c r="BE36" s="36"/>
    </row>
    <row r="37" s="2" customFormat="1" ht="14.4" customHeight="1">
      <c r="A37" s="36"/>
      <c r="B37" s="37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36"/>
      <c r="AI37" s="36"/>
      <c r="AJ37" s="36"/>
      <c r="AK37" s="36"/>
      <c r="AL37" s="36"/>
      <c r="AM37" s="36"/>
      <c r="AN37" s="36"/>
      <c r="AO37" s="36"/>
      <c r="AP37" s="36"/>
      <c r="AQ37" s="36"/>
      <c r="AR37" s="37"/>
      <c r="BE37" s="36"/>
    </row>
    <row r="38" s="1" customFormat="1" ht="14.4" customHeight="1">
      <c r="B38" s="20"/>
      <c r="AR38" s="20"/>
    </row>
    <row r="39" s="1" customFormat="1" ht="14.4" customHeight="1">
      <c r="B39" s="20"/>
      <c r="AR39" s="20"/>
    </row>
    <row r="40" s="1" customFormat="1" ht="14.4" customHeight="1">
      <c r="B40" s="20"/>
      <c r="AR40" s="20"/>
    </row>
    <row r="41" s="1" customFormat="1" ht="14.4" customHeight="1">
      <c r="B41" s="20"/>
      <c r="AR41" s="20"/>
    </row>
    <row r="42" s="1" customFormat="1" ht="14.4" customHeight="1">
      <c r="B42" s="20"/>
      <c r="AR42" s="20"/>
    </row>
    <row r="43" s="1" customFormat="1" ht="14.4" customHeight="1">
      <c r="B43" s="20"/>
      <c r="AR43" s="20"/>
    </row>
    <row r="44" s="1" customFormat="1" ht="14.4" customHeight="1">
      <c r="B44" s="20"/>
      <c r="AR44" s="20"/>
    </row>
    <row r="45" s="1" customFormat="1" ht="14.4" customHeight="1">
      <c r="B45" s="20"/>
      <c r="AR45" s="20"/>
    </row>
    <row r="46" s="1" customFormat="1" ht="14.4" customHeight="1">
      <c r="B46" s="20"/>
      <c r="AR46" s="20"/>
    </row>
    <row r="47" s="1" customFormat="1" ht="14.4" customHeight="1">
      <c r="B47" s="20"/>
      <c r="AR47" s="20"/>
    </row>
    <row r="48" s="1" customFormat="1" ht="14.4" customHeight="1">
      <c r="B48" s="20"/>
      <c r="AR48" s="20"/>
    </row>
    <row r="49" s="2" customFormat="1" ht="14.4" customHeight="1">
      <c r="B49" s="53"/>
      <c r="D49" s="54" t="s">
        <v>49</v>
      </c>
      <c r="E49" s="55"/>
      <c r="F49" s="55"/>
      <c r="G49" s="55"/>
      <c r="H49" s="55"/>
      <c r="I49" s="55"/>
      <c r="J49" s="55"/>
      <c r="K49" s="55"/>
      <c r="L49" s="55"/>
      <c r="M49" s="55"/>
      <c r="N49" s="55"/>
      <c r="O49" s="55"/>
      <c r="P49" s="55"/>
      <c r="Q49" s="55"/>
      <c r="R49" s="55"/>
      <c r="S49" s="55"/>
      <c r="T49" s="55"/>
      <c r="U49" s="55"/>
      <c r="V49" s="55"/>
      <c r="W49" s="55"/>
      <c r="X49" s="55"/>
      <c r="Y49" s="55"/>
      <c r="Z49" s="55"/>
      <c r="AA49" s="55"/>
      <c r="AB49" s="55"/>
      <c r="AC49" s="55"/>
      <c r="AD49" s="55"/>
      <c r="AE49" s="55"/>
      <c r="AF49" s="55"/>
      <c r="AG49" s="55"/>
      <c r="AH49" s="54" t="s">
        <v>50</v>
      </c>
      <c r="AI49" s="55"/>
      <c r="AJ49" s="55"/>
      <c r="AK49" s="55"/>
      <c r="AL49" s="55"/>
      <c r="AM49" s="55"/>
      <c r="AN49" s="55"/>
      <c r="AO49" s="55"/>
      <c r="AR49" s="53"/>
    </row>
    <row r="50">
      <c r="B50" s="20"/>
      <c r="AR50" s="20"/>
    </row>
    <row r="51">
      <c r="B51" s="20"/>
      <c r="AR51" s="20"/>
    </row>
    <row r="52">
      <c r="B52" s="20"/>
      <c r="AR52" s="20"/>
    </row>
    <row r="53">
      <c r="B53" s="20"/>
      <c r="AR53" s="20"/>
    </row>
    <row r="54">
      <c r="B54" s="20"/>
      <c r="AR54" s="20"/>
    </row>
    <row r="55">
      <c r="B55" s="20"/>
      <c r="AR55" s="20"/>
    </row>
    <row r="56">
      <c r="B56" s="20"/>
      <c r="AR56" s="20"/>
    </row>
    <row r="57">
      <c r="B57" s="20"/>
      <c r="AR57" s="20"/>
    </row>
    <row r="58">
      <c r="B58" s="20"/>
      <c r="AR58" s="20"/>
    </row>
    <row r="59">
      <c r="B59" s="20"/>
      <c r="AR59" s="20"/>
    </row>
    <row r="60" s="2" customFormat="1">
      <c r="A60" s="36"/>
      <c r="B60" s="37"/>
      <c r="C60" s="36"/>
      <c r="D60" s="56" t="s">
        <v>51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56" t="s">
        <v>52</v>
      </c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56" t="s">
        <v>51</v>
      </c>
      <c r="AI60" s="39"/>
      <c r="AJ60" s="39"/>
      <c r="AK60" s="39"/>
      <c r="AL60" s="39"/>
      <c r="AM60" s="56" t="s">
        <v>52</v>
      </c>
      <c r="AN60" s="39"/>
      <c r="AO60" s="39"/>
      <c r="AP60" s="36"/>
      <c r="AQ60" s="36"/>
      <c r="AR60" s="37"/>
      <c r="BE60" s="36"/>
    </row>
    <row r="61">
      <c r="B61" s="20"/>
      <c r="AR61" s="20"/>
    </row>
    <row r="62">
      <c r="B62" s="20"/>
      <c r="AR62" s="20"/>
    </row>
    <row r="63">
      <c r="B63" s="20"/>
      <c r="AR63" s="20"/>
    </row>
    <row r="64" s="2" customFormat="1">
      <c r="A64" s="36"/>
      <c r="B64" s="37"/>
      <c r="C64" s="36"/>
      <c r="D64" s="54" t="s">
        <v>53</v>
      </c>
      <c r="E64" s="57"/>
      <c r="F64" s="57"/>
      <c r="G64" s="57"/>
      <c r="H64" s="57"/>
      <c r="I64" s="57"/>
      <c r="J64" s="57"/>
      <c r="K64" s="57"/>
      <c r="L64" s="57"/>
      <c r="M64" s="57"/>
      <c r="N64" s="57"/>
      <c r="O64" s="57"/>
      <c r="P64" s="57"/>
      <c r="Q64" s="57"/>
      <c r="R64" s="57"/>
      <c r="S64" s="57"/>
      <c r="T64" s="57"/>
      <c r="U64" s="57"/>
      <c r="V64" s="57"/>
      <c r="W64" s="57"/>
      <c r="X64" s="57"/>
      <c r="Y64" s="57"/>
      <c r="Z64" s="57"/>
      <c r="AA64" s="57"/>
      <c r="AB64" s="57"/>
      <c r="AC64" s="57"/>
      <c r="AD64" s="57"/>
      <c r="AE64" s="57"/>
      <c r="AF64" s="57"/>
      <c r="AG64" s="57"/>
      <c r="AH64" s="54" t="s">
        <v>54</v>
      </c>
      <c r="AI64" s="57"/>
      <c r="AJ64" s="57"/>
      <c r="AK64" s="57"/>
      <c r="AL64" s="57"/>
      <c r="AM64" s="57"/>
      <c r="AN64" s="57"/>
      <c r="AO64" s="57"/>
      <c r="AP64" s="36"/>
      <c r="AQ64" s="36"/>
      <c r="AR64" s="37"/>
      <c r="BE64" s="36"/>
    </row>
    <row r="65">
      <c r="B65" s="20"/>
      <c r="AR65" s="20"/>
    </row>
    <row r="66">
      <c r="B66" s="20"/>
      <c r="AR66" s="20"/>
    </row>
    <row r="67">
      <c r="B67" s="20"/>
      <c r="AR67" s="20"/>
    </row>
    <row r="68">
      <c r="B68" s="20"/>
      <c r="AR68" s="20"/>
    </row>
    <row r="69">
      <c r="B69" s="20"/>
      <c r="AR69" s="20"/>
    </row>
    <row r="70">
      <c r="B70" s="20"/>
      <c r="AR70" s="20"/>
    </row>
    <row r="71">
      <c r="B71" s="20"/>
      <c r="AR71" s="20"/>
    </row>
    <row r="72">
      <c r="B72" s="20"/>
      <c r="AR72" s="20"/>
    </row>
    <row r="73">
      <c r="B73" s="20"/>
      <c r="AR73" s="20"/>
    </row>
    <row r="74">
      <c r="B74" s="20"/>
      <c r="AR74" s="20"/>
    </row>
    <row r="75" s="2" customFormat="1">
      <c r="A75" s="36"/>
      <c r="B75" s="37"/>
      <c r="C75" s="36"/>
      <c r="D75" s="56" t="s">
        <v>51</v>
      </c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56" t="s">
        <v>52</v>
      </c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56" t="s">
        <v>51</v>
      </c>
      <c r="AI75" s="39"/>
      <c r="AJ75" s="39"/>
      <c r="AK75" s="39"/>
      <c r="AL75" s="39"/>
      <c r="AM75" s="56" t="s">
        <v>52</v>
      </c>
      <c r="AN75" s="39"/>
      <c r="AO75" s="39"/>
      <c r="AP75" s="36"/>
      <c r="AQ75" s="36"/>
      <c r="AR75" s="37"/>
      <c r="BE75" s="36"/>
    </row>
    <row r="76" s="2" customFormat="1">
      <c r="A76" s="36"/>
      <c r="B76" s="37"/>
      <c r="C76" s="36"/>
      <c r="D76" s="36"/>
      <c r="E76" s="36"/>
      <c r="F76" s="36"/>
      <c r="G76" s="36"/>
      <c r="H76" s="36"/>
      <c r="I76" s="36"/>
      <c r="J76" s="36"/>
      <c r="K76" s="36"/>
      <c r="L76" s="36"/>
      <c r="M76" s="36"/>
      <c r="N76" s="36"/>
      <c r="O76" s="36"/>
      <c r="P76" s="36"/>
      <c r="Q76" s="36"/>
      <c r="R76" s="36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  <c r="AF76" s="36"/>
      <c r="AG76" s="36"/>
      <c r="AH76" s="36"/>
      <c r="AI76" s="36"/>
      <c r="AJ76" s="36"/>
      <c r="AK76" s="36"/>
      <c r="AL76" s="36"/>
      <c r="AM76" s="36"/>
      <c r="AN76" s="36"/>
      <c r="AO76" s="36"/>
      <c r="AP76" s="36"/>
      <c r="AQ76" s="36"/>
      <c r="AR76" s="37"/>
      <c r="BE76" s="36"/>
    </row>
    <row r="77" s="2" customFormat="1" ht="6.96" customHeight="1">
      <c r="A77" s="36"/>
      <c r="B77" s="58"/>
      <c r="C77" s="59"/>
      <c r="D77" s="59"/>
      <c r="E77" s="59"/>
      <c r="F77" s="59"/>
      <c r="G77" s="59"/>
      <c r="H77" s="59"/>
      <c r="I77" s="59"/>
      <c r="J77" s="59"/>
      <c r="K77" s="59"/>
      <c r="L77" s="59"/>
      <c r="M77" s="59"/>
      <c r="N77" s="59"/>
      <c r="O77" s="59"/>
      <c r="P77" s="59"/>
      <c r="Q77" s="59"/>
      <c r="R77" s="59"/>
      <c r="S77" s="59"/>
      <c r="T77" s="59"/>
      <c r="U77" s="59"/>
      <c r="V77" s="59"/>
      <c r="W77" s="59"/>
      <c r="X77" s="59"/>
      <c r="Y77" s="59"/>
      <c r="Z77" s="59"/>
      <c r="AA77" s="59"/>
      <c r="AB77" s="59"/>
      <c r="AC77" s="59"/>
      <c r="AD77" s="59"/>
      <c r="AE77" s="59"/>
      <c r="AF77" s="59"/>
      <c r="AG77" s="59"/>
      <c r="AH77" s="59"/>
      <c r="AI77" s="59"/>
      <c r="AJ77" s="59"/>
      <c r="AK77" s="59"/>
      <c r="AL77" s="59"/>
      <c r="AM77" s="59"/>
      <c r="AN77" s="59"/>
      <c r="AO77" s="59"/>
      <c r="AP77" s="59"/>
      <c r="AQ77" s="59"/>
      <c r="AR77" s="37"/>
      <c r="BE77" s="36"/>
    </row>
    <row r="81" s="2" customFormat="1" ht="6.96" customHeight="1">
      <c r="A81" s="36"/>
      <c r="B81" s="60"/>
      <c r="C81" s="61"/>
      <c r="D81" s="61"/>
      <c r="E81" s="61"/>
      <c r="F81" s="61"/>
      <c r="G81" s="61"/>
      <c r="H81" s="61"/>
      <c r="I81" s="61"/>
      <c r="J81" s="61"/>
      <c r="K81" s="61"/>
      <c r="L81" s="61"/>
      <c r="M81" s="61"/>
      <c r="N81" s="61"/>
      <c r="O81" s="61"/>
      <c r="P81" s="61"/>
      <c r="Q81" s="61"/>
      <c r="R81" s="61"/>
      <c r="S81" s="61"/>
      <c r="T81" s="61"/>
      <c r="U81" s="61"/>
      <c r="V81" s="61"/>
      <c r="W81" s="61"/>
      <c r="X81" s="61"/>
      <c r="Y81" s="61"/>
      <c r="Z81" s="61"/>
      <c r="AA81" s="61"/>
      <c r="AB81" s="61"/>
      <c r="AC81" s="61"/>
      <c r="AD81" s="61"/>
      <c r="AE81" s="61"/>
      <c r="AF81" s="61"/>
      <c r="AG81" s="61"/>
      <c r="AH81" s="61"/>
      <c r="AI81" s="61"/>
      <c r="AJ81" s="61"/>
      <c r="AK81" s="61"/>
      <c r="AL81" s="61"/>
      <c r="AM81" s="61"/>
      <c r="AN81" s="61"/>
      <c r="AO81" s="61"/>
      <c r="AP81" s="61"/>
      <c r="AQ81" s="61"/>
      <c r="AR81" s="37"/>
      <c r="BE81" s="36"/>
    </row>
    <row r="82" s="2" customFormat="1" ht="24.96" customHeight="1">
      <c r="A82" s="36"/>
      <c r="B82" s="37"/>
      <c r="C82" s="21" t="s">
        <v>55</v>
      </c>
      <c r="D82" s="36"/>
      <c r="E82" s="36"/>
      <c r="F82" s="36"/>
      <c r="G82" s="36"/>
      <c r="H82" s="36"/>
      <c r="I82" s="36"/>
      <c r="J82" s="36"/>
      <c r="K82" s="36"/>
      <c r="L82" s="36"/>
      <c r="M82" s="36"/>
      <c r="N82" s="36"/>
      <c r="O82" s="36"/>
      <c r="P82" s="36"/>
      <c r="Q82" s="36"/>
      <c r="R82" s="36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F82" s="36"/>
      <c r="AG82" s="36"/>
      <c r="AH82" s="36"/>
      <c r="AI82" s="36"/>
      <c r="AJ82" s="36"/>
      <c r="AK82" s="36"/>
      <c r="AL82" s="36"/>
      <c r="AM82" s="36"/>
      <c r="AN82" s="36"/>
      <c r="AO82" s="36"/>
      <c r="AP82" s="36"/>
      <c r="AQ82" s="36"/>
      <c r="AR82" s="37"/>
      <c r="BE82" s="36"/>
    </row>
    <row r="83" s="2" customFormat="1" ht="6.96" customHeight="1">
      <c r="A83" s="36"/>
      <c r="B83" s="37"/>
      <c r="C83" s="36"/>
      <c r="D83" s="36"/>
      <c r="E83" s="36"/>
      <c r="F83" s="36"/>
      <c r="G83" s="36"/>
      <c r="H83" s="36"/>
      <c r="I83" s="36"/>
      <c r="J83" s="36"/>
      <c r="K83" s="36"/>
      <c r="L83" s="36"/>
      <c r="M83" s="36"/>
      <c r="N83" s="36"/>
      <c r="O83" s="36"/>
      <c r="P83" s="36"/>
      <c r="Q83" s="36"/>
      <c r="R83" s="36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F83" s="36"/>
      <c r="AG83" s="36"/>
      <c r="AH83" s="36"/>
      <c r="AI83" s="36"/>
      <c r="AJ83" s="36"/>
      <c r="AK83" s="36"/>
      <c r="AL83" s="36"/>
      <c r="AM83" s="36"/>
      <c r="AN83" s="36"/>
      <c r="AO83" s="36"/>
      <c r="AP83" s="36"/>
      <c r="AQ83" s="36"/>
      <c r="AR83" s="37"/>
      <c r="BE83" s="36"/>
    </row>
    <row r="84" s="4" customFormat="1" ht="12" customHeight="1">
      <c r="A84" s="4"/>
      <c r="B84" s="62"/>
      <c r="C84" s="30" t="s">
        <v>13</v>
      </c>
      <c r="D84" s="4"/>
      <c r="E84" s="4"/>
      <c r="F84" s="4"/>
      <c r="G84" s="4"/>
      <c r="H84" s="4"/>
      <c r="I84" s="4"/>
      <c r="J84" s="4"/>
      <c r="K84" s="4"/>
      <c r="L84" s="4" t="str">
        <f>K5</f>
        <v>608</v>
      </c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62"/>
      <c r="BE84" s="4"/>
    </row>
    <row r="85" s="5" customFormat="1" ht="36.96" customHeight="1">
      <c r="A85" s="5"/>
      <c r="B85" s="63"/>
      <c r="C85" s="64" t="s">
        <v>16</v>
      </c>
      <c r="D85" s="5"/>
      <c r="E85" s="5"/>
      <c r="F85" s="5"/>
      <c r="G85" s="5"/>
      <c r="H85" s="5"/>
      <c r="I85" s="5"/>
      <c r="J85" s="5"/>
      <c r="K85" s="5"/>
      <c r="L85" s="65" t="str">
        <f>K6</f>
        <v>Oprava střechy Kynologický klub</v>
      </c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63"/>
      <c r="BE85" s="5"/>
    </row>
    <row r="86" s="2" customFormat="1" ht="6.96" customHeight="1">
      <c r="A86" s="36"/>
      <c r="B86" s="37"/>
      <c r="C86" s="36"/>
      <c r="D86" s="36"/>
      <c r="E86" s="36"/>
      <c r="F86" s="36"/>
      <c r="G86" s="36"/>
      <c r="H86" s="36"/>
      <c r="I86" s="36"/>
      <c r="J86" s="36"/>
      <c r="K86" s="36"/>
      <c r="L86" s="36"/>
      <c r="M86" s="36"/>
      <c r="N86" s="36"/>
      <c r="O86" s="36"/>
      <c r="P86" s="36"/>
      <c r="Q86" s="36"/>
      <c r="R86" s="36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F86" s="36"/>
      <c r="AG86" s="36"/>
      <c r="AH86" s="36"/>
      <c r="AI86" s="36"/>
      <c r="AJ86" s="36"/>
      <c r="AK86" s="36"/>
      <c r="AL86" s="36"/>
      <c r="AM86" s="36"/>
      <c r="AN86" s="36"/>
      <c r="AO86" s="36"/>
      <c r="AP86" s="36"/>
      <c r="AQ86" s="36"/>
      <c r="AR86" s="37"/>
      <c r="BE86" s="36"/>
    </row>
    <row r="87" s="2" customFormat="1" ht="12" customHeight="1">
      <c r="A87" s="36"/>
      <c r="B87" s="37"/>
      <c r="C87" s="30" t="s">
        <v>20</v>
      </c>
      <c r="D87" s="36"/>
      <c r="E87" s="36"/>
      <c r="F87" s="36"/>
      <c r="G87" s="36"/>
      <c r="H87" s="36"/>
      <c r="I87" s="36"/>
      <c r="J87" s="36"/>
      <c r="K87" s="36"/>
      <c r="L87" s="66" t="str">
        <f>IF(K8="","",K8)</f>
        <v>Milevsko, Petrovická 176</v>
      </c>
      <c r="M87" s="36"/>
      <c r="N87" s="36"/>
      <c r="O87" s="36"/>
      <c r="P87" s="36"/>
      <c r="Q87" s="36"/>
      <c r="R87" s="36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F87" s="36"/>
      <c r="AG87" s="36"/>
      <c r="AH87" s="36"/>
      <c r="AI87" s="30" t="s">
        <v>22</v>
      </c>
      <c r="AJ87" s="36"/>
      <c r="AK87" s="36"/>
      <c r="AL87" s="36"/>
      <c r="AM87" s="67" t="str">
        <f>IF(AN8= "","",AN8)</f>
        <v>8. 8. 2022</v>
      </c>
      <c r="AN87" s="67"/>
      <c r="AO87" s="36"/>
      <c r="AP87" s="36"/>
      <c r="AQ87" s="36"/>
      <c r="AR87" s="37"/>
      <c r="BE87" s="36"/>
    </row>
    <row r="88" s="2" customFormat="1" ht="6.96" customHeight="1">
      <c r="A88" s="36"/>
      <c r="B88" s="37"/>
      <c r="C88" s="36"/>
      <c r="D88" s="36"/>
      <c r="E88" s="36"/>
      <c r="F88" s="36"/>
      <c r="G88" s="36"/>
      <c r="H88" s="36"/>
      <c r="I88" s="36"/>
      <c r="J88" s="36"/>
      <c r="K88" s="36"/>
      <c r="L88" s="36"/>
      <c r="M88" s="36"/>
      <c r="N88" s="36"/>
      <c r="O88" s="36"/>
      <c r="P88" s="36"/>
      <c r="Q88" s="36"/>
      <c r="R88" s="36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F88" s="36"/>
      <c r="AG88" s="36"/>
      <c r="AH88" s="36"/>
      <c r="AI88" s="36"/>
      <c r="AJ88" s="36"/>
      <c r="AK88" s="36"/>
      <c r="AL88" s="36"/>
      <c r="AM88" s="36"/>
      <c r="AN88" s="36"/>
      <c r="AO88" s="36"/>
      <c r="AP88" s="36"/>
      <c r="AQ88" s="36"/>
      <c r="AR88" s="37"/>
      <c r="BE88" s="36"/>
    </row>
    <row r="89" s="2" customFormat="1" ht="15.15" customHeight="1">
      <c r="A89" s="36"/>
      <c r="B89" s="37"/>
      <c r="C89" s="30" t="s">
        <v>24</v>
      </c>
      <c r="D89" s="36"/>
      <c r="E89" s="36"/>
      <c r="F89" s="36"/>
      <c r="G89" s="36"/>
      <c r="H89" s="36"/>
      <c r="I89" s="36"/>
      <c r="J89" s="36"/>
      <c r="K89" s="36"/>
      <c r="L89" s="4" t="str">
        <f>IF(E11= "","",E11)</f>
        <v>Město Milevsko</v>
      </c>
      <c r="M89" s="36"/>
      <c r="N89" s="36"/>
      <c r="O89" s="36"/>
      <c r="P89" s="36"/>
      <c r="Q89" s="36"/>
      <c r="R89" s="36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F89" s="36"/>
      <c r="AG89" s="36"/>
      <c r="AH89" s="36"/>
      <c r="AI89" s="30" t="s">
        <v>30</v>
      </c>
      <c r="AJ89" s="36"/>
      <c r="AK89" s="36"/>
      <c r="AL89" s="36"/>
      <c r="AM89" s="68" t="str">
        <f>IF(E17="","",E17)</f>
        <v>VL projekt</v>
      </c>
      <c r="AN89" s="4"/>
      <c r="AO89" s="4"/>
      <c r="AP89" s="4"/>
      <c r="AQ89" s="36"/>
      <c r="AR89" s="37"/>
      <c r="AS89" s="69" t="s">
        <v>56</v>
      </c>
      <c r="AT89" s="70"/>
      <c r="AU89" s="71"/>
      <c r="AV89" s="71"/>
      <c r="AW89" s="71"/>
      <c r="AX89" s="71"/>
      <c r="AY89" s="71"/>
      <c r="AZ89" s="71"/>
      <c r="BA89" s="71"/>
      <c r="BB89" s="71"/>
      <c r="BC89" s="71"/>
      <c r="BD89" s="72"/>
      <c r="BE89" s="36"/>
    </row>
    <row r="90" s="2" customFormat="1" ht="15.15" customHeight="1">
      <c r="A90" s="36"/>
      <c r="B90" s="37"/>
      <c r="C90" s="30" t="s">
        <v>28</v>
      </c>
      <c r="D90" s="36"/>
      <c r="E90" s="36"/>
      <c r="F90" s="36"/>
      <c r="G90" s="36"/>
      <c r="H90" s="36"/>
      <c r="I90" s="36"/>
      <c r="J90" s="36"/>
      <c r="K90" s="36"/>
      <c r="L90" s="4" t="str">
        <f>IF(E14= "Vyplň údaj","",E14)</f>
        <v/>
      </c>
      <c r="M90" s="36"/>
      <c r="N90" s="36"/>
      <c r="O90" s="36"/>
      <c r="P90" s="36"/>
      <c r="Q90" s="36"/>
      <c r="R90" s="36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F90" s="36"/>
      <c r="AG90" s="36"/>
      <c r="AH90" s="36"/>
      <c r="AI90" s="30" t="s">
        <v>33</v>
      </c>
      <c r="AJ90" s="36"/>
      <c r="AK90" s="36"/>
      <c r="AL90" s="36"/>
      <c r="AM90" s="68" t="str">
        <f>IF(E20="","",E20)</f>
        <v xml:space="preserve"> </v>
      </c>
      <c r="AN90" s="4"/>
      <c r="AO90" s="4"/>
      <c r="AP90" s="4"/>
      <c r="AQ90" s="36"/>
      <c r="AR90" s="37"/>
      <c r="AS90" s="73"/>
      <c r="AT90" s="74"/>
      <c r="AU90" s="75"/>
      <c r="AV90" s="75"/>
      <c r="AW90" s="75"/>
      <c r="AX90" s="75"/>
      <c r="AY90" s="75"/>
      <c r="AZ90" s="75"/>
      <c r="BA90" s="75"/>
      <c r="BB90" s="75"/>
      <c r="BC90" s="75"/>
      <c r="BD90" s="76"/>
      <c r="BE90" s="36"/>
    </row>
    <row r="91" s="2" customFormat="1" ht="10.8" customHeight="1">
      <c r="A91" s="36"/>
      <c r="B91" s="37"/>
      <c r="C91" s="36"/>
      <c r="D91" s="36"/>
      <c r="E91" s="36"/>
      <c r="F91" s="36"/>
      <c r="G91" s="36"/>
      <c r="H91" s="36"/>
      <c r="I91" s="36"/>
      <c r="J91" s="36"/>
      <c r="K91" s="36"/>
      <c r="L91" s="36"/>
      <c r="M91" s="36"/>
      <c r="N91" s="36"/>
      <c r="O91" s="36"/>
      <c r="P91" s="36"/>
      <c r="Q91" s="36"/>
      <c r="R91" s="36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F91" s="36"/>
      <c r="AG91" s="36"/>
      <c r="AH91" s="36"/>
      <c r="AI91" s="36"/>
      <c r="AJ91" s="36"/>
      <c r="AK91" s="36"/>
      <c r="AL91" s="36"/>
      <c r="AM91" s="36"/>
      <c r="AN91" s="36"/>
      <c r="AO91" s="36"/>
      <c r="AP91" s="36"/>
      <c r="AQ91" s="36"/>
      <c r="AR91" s="37"/>
      <c r="AS91" s="73"/>
      <c r="AT91" s="74"/>
      <c r="AU91" s="75"/>
      <c r="AV91" s="75"/>
      <c r="AW91" s="75"/>
      <c r="AX91" s="75"/>
      <c r="AY91" s="75"/>
      <c r="AZ91" s="75"/>
      <c r="BA91" s="75"/>
      <c r="BB91" s="75"/>
      <c r="BC91" s="75"/>
      <c r="BD91" s="76"/>
      <c r="BE91" s="36"/>
    </row>
    <row r="92" s="2" customFormat="1" ht="29.28" customHeight="1">
      <c r="A92" s="36"/>
      <c r="B92" s="37"/>
      <c r="C92" s="77" t="s">
        <v>57</v>
      </c>
      <c r="D92" s="78"/>
      <c r="E92" s="78"/>
      <c r="F92" s="78"/>
      <c r="G92" s="78"/>
      <c r="H92" s="79"/>
      <c r="I92" s="80" t="s">
        <v>58</v>
      </c>
      <c r="J92" s="78"/>
      <c r="K92" s="78"/>
      <c r="L92" s="78"/>
      <c r="M92" s="78"/>
      <c r="N92" s="78"/>
      <c r="O92" s="78"/>
      <c r="P92" s="78"/>
      <c r="Q92" s="78"/>
      <c r="R92" s="78"/>
      <c r="S92" s="78"/>
      <c r="T92" s="78"/>
      <c r="U92" s="78"/>
      <c r="V92" s="78"/>
      <c r="W92" s="78"/>
      <c r="X92" s="78"/>
      <c r="Y92" s="78"/>
      <c r="Z92" s="78"/>
      <c r="AA92" s="78"/>
      <c r="AB92" s="78"/>
      <c r="AC92" s="78"/>
      <c r="AD92" s="78"/>
      <c r="AE92" s="78"/>
      <c r="AF92" s="78"/>
      <c r="AG92" s="81" t="s">
        <v>59</v>
      </c>
      <c r="AH92" s="78"/>
      <c r="AI92" s="78"/>
      <c r="AJ92" s="78"/>
      <c r="AK92" s="78"/>
      <c r="AL92" s="78"/>
      <c r="AM92" s="78"/>
      <c r="AN92" s="80" t="s">
        <v>60</v>
      </c>
      <c r="AO92" s="78"/>
      <c r="AP92" s="82"/>
      <c r="AQ92" s="83" t="s">
        <v>61</v>
      </c>
      <c r="AR92" s="37"/>
      <c r="AS92" s="84" t="s">
        <v>62</v>
      </c>
      <c r="AT92" s="85" t="s">
        <v>63</v>
      </c>
      <c r="AU92" s="85" t="s">
        <v>64</v>
      </c>
      <c r="AV92" s="85" t="s">
        <v>65</v>
      </c>
      <c r="AW92" s="85" t="s">
        <v>66</v>
      </c>
      <c r="AX92" s="85" t="s">
        <v>67</v>
      </c>
      <c r="AY92" s="85" t="s">
        <v>68</v>
      </c>
      <c r="AZ92" s="85" t="s">
        <v>69</v>
      </c>
      <c r="BA92" s="85" t="s">
        <v>70</v>
      </c>
      <c r="BB92" s="85" t="s">
        <v>71</v>
      </c>
      <c r="BC92" s="85" t="s">
        <v>72</v>
      </c>
      <c r="BD92" s="86" t="s">
        <v>73</v>
      </c>
      <c r="BE92" s="36"/>
    </row>
    <row r="93" s="2" customFormat="1" ht="10.8" customHeight="1">
      <c r="A93" s="36"/>
      <c r="B93" s="37"/>
      <c r="C93" s="36"/>
      <c r="D93" s="36"/>
      <c r="E93" s="36"/>
      <c r="F93" s="36"/>
      <c r="G93" s="36"/>
      <c r="H93" s="36"/>
      <c r="I93" s="36"/>
      <c r="J93" s="36"/>
      <c r="K93" s="36"/>
      <c r="L93" s="36"/>
      <c r="M93" s="36"/>
      <c r="N93" s="36"/>
      <c r="O93" s="36"/>
      <c r="P93" s="36"/>
      <c r="Q93" s="36"/>
      <c r="R93" s="36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F93" s="36"/>
      <c r="AG93" s="36"/>
      <c r="AH93" s="36"/>
      <c r="AI93" s="36"/>
      <c r="AJ93" s="36"/>
      <c r="AK93" s="36"/>
      <c r="AL93" s="36"/>
      <c r="AM93" s="36"/>
      <c r="AN93" s="36"/>
      <c r="AO93" s="36"/>
      <c r="AP93" s="36"/>
      <c r="AQ93" s="36"/>
      <c r="AR93" s="37"/>
      <c r="AS93" s="87"/>
      <c r="AT93" s="88"/>
      <c r="AU93" s="88"/>
      <c r="AV93" s="88"/>
      <c r="AW93" s="88"/>
      <c r="AX93" s="88"/>
      <c r="AY93" s="88"/>
      <c r="AZ93" s="88"/>
      <c r="BA93" s="88"/>
      <c r="BB93" s="88"/>
      <c r="BC93" s="88"/>
      <c r="BD93" s="89"/>
      <c r="BE93" s="36"/>
    </row>
    <row r="94" s="6" customFormat="1" ht="32.4" customHeight="1">
      <c r="A94" s="6"/>
      <c r="B94" s="90"/>
      <c r="C94" s="91" t="s">
        <v>74</v>
      </c>
      <c r="D94" s="92"/>
      <c r="E94" s="92"/>
      <c r="F94" s="92"/>
      <c r="G94" s="92"/>
      <c r="H94" s="92"/>
      <c r="I94" s="92"/>
      <c r="J94" s="92"/>
      <c r="K94" s="92"/>
      <c r="L94" s="92"/>
      <c r="M94" s="92"/>
      <c r="N94" s="92"/>
      <c r="O94" s="92"/>
      <c r="P94" s="92"/>
      <c r="Q94" s="92"/>
      <c r="R94" s="92"/>
      <c r="S94" s="92"/>
      <c r="T94" s="92"/>
      <c r="U94" s="92"/>
      <c r="V94" s="92"/>
      <c r="W94" s="92"/>
      <c r="X94" s="92"/>
      <c r="Y94" s="92"/>
      <c r="Z94" s="92"/>
      <c r="AA94" s="92"/>
      <c r="AB94" s="92"/>
      <c r="AC94" s="92"/>
      <c r="AD94" s="92"/>
      <c r="AE94" s="92"/>
      <c r="AF94" s="92"/>
      <c r="AG94" s="93">
        <f>ROUND(AG95,2)</f>
        <v>0</v>
      </c>
      <c r="AH94" s="93"/>
      <c r="AI94" s="93"/>
      <c r="AJ94" s="93"/>
      <c r="AK94" s="93"/>
      <c r="AL94" s="93"/>
      <c r="AM94" s="93"/>
      <c r="AN94" s="94">
        <f>SUM(AG94,AT94)</f>
        <v>0</v>
      </c>
      <c r="AO94" s="94"/>
      <c r="AP94" s="94"/>
      <c r="AQ94" s="95" t="s">
        <v>1</v>
      </c>
      <c r="AR94" s="90"/>
      <c r="AS94" s="96">
        <f>ROUND(AS95,2)</f>
        <v>0</v>
      </c>
      <c r="AT94" s="97">
        <f>ROUND(SUM(AV94:AW94),2)</f>
        <v>0</v>
      </c>
      <c r="AU94" s="98">
        <f>ROUND(AU95,5)</f>
        <v>0</v>
      </c>
      <c r="AV94" s="97">
        <f>ROUND(AZ94*L29,2)</f>
        <v>0</v>
      </c>
      <c r="AW94" s="97">
        <f>ROUND(BA94*L30,2)</f>
        <v>0</v>
      </c>
      <c r="AX94" s="97">
        <f>ROUND(BB94*L29,2)</f>
        <v>0</v>
      </c>
      <c r="AY94" s="97">
        <f>ROUND(BC94*L30,2)</f>
        <v>0</v>
      </c>
      <c r="AZ94" s="97">
        <f>ROUND(AZ95,2)</f>
        <v>0</v>
      </c>
      <c r="BA94" s="97">
        <f>ROUND(BA95,2)</f>
        <v>0</v>
      </c>
      <c r="BB94" s="97">
        <f>ROUND(BB95,2)</f>
        <v>0</v>
      </c>
      <c r="BC94" s="97">
        <f>ROUND(BC95,2)</f>
        <v>0</v>
      </c>
      <c r="BD94" s="99">
        <f>ROUND(BD95,2)</f>
        <v>0</v>
      </c>
      <c r="BE94" s="6"/>
      <c r="BS94" s="100" t="s">
        <v>75</v>
      </c>
      <c r="BT94" s="100" t="s">
        <v>76</v>
      </c>
      <c r="BV94" s="100" t="s">
        <v>77</v>
      </c>
      <c r="BW94" s="100" t="s">
        <v>4</v>
      </c>
      <c r="BX94" s="100" t="s">
        <v>78</v>
      </c>
      <c r="CL94" s="100" t="s">
        <v>1</v>
      </c>
    </row>
    <row r="95" s="7" customFormat="1" ht="16.5" customHeight="1">
      <c r="A95" s="101" t="s">
        <v>79</v>
      </c>
      <c r="B95" s="102"/>
      <c r="C95" s="103"/>
      <c r="D95" s="104" t="s">
        <v>14</v>
      </c>
      <c r="E95" s="104"/>
      <c r="F95" s="104"/>
      <c r="G95" s="104"/>
      <c r="H95" s="104"/>
      <c r="I95" s="105"/>
      <c r="J95" s="104" t="s">
        <v>17</v>
      </c>
      <c r="K95" s="104"/>
      <c r="L95" s="104"/>
      <c r="M95" s="104"/>
      <c r="N95" s="104"/>
      <c r="O95" s="104"/>
      <c r="P95" s="104"/>
      <c r="Q95" s="104"/>
      <c r="R95" s="104"/>
      <c r="S95" s="104"/>
      <c r="T95" s="104"/>
      <c r="U95" s="104"/>
      <c r="V95" s="104"/>
      <c r="W95" s="104"/>
      <c r="X95" s="104"/>
      <c r="Y95" s="104"/>
      <c r="Z95" s="104"/>
      <c r="AA95" s="104"/>
      <c r="AB95" s="104"/>
      <c r="AC95" s="104"/>
      <c r="AD95" s="104"/>
      <c r="AE95" s="104"/>
      <c r="AF95" s="104"/>
      <c r="AG95" s="106">
        <f>'608 - Oprava střechy Kyno...'!J28</f>
        <v>0</v>
      </c>
      <c r="AH95" s="105"/>
      <c r="AI95" s="105"/>
      <c r="AJ95" s="105"/>
      <c r="AK95" s="105"/>
      <c r="AL95" s="105"/>
      <c r="AM95" s="105"/>
      <c r="AN95" s="106">
        <f>SUM(AG95,AT95)</f>
        <v>0</v>
      </c>
      <c r="AO95" s="105"/>
      <c r="AP95" s="105"/>
      <c r="AQ95" s="107" t="s">
        <v>80</v>
      </c>
      <c r="AR95" s="102"/>
      <c r="AS95" s="108">
        <v>0</v>
      </c>
      <c r="AT95" s="109">
        <f>ROUND(SUM(AV95:AW95),2)</f>
        <v>0</v>
      </c>
      <c r="AU95" s="110">
        <f>'608 - Oprava střechy Kyno...'!P125</f>
        <v>0</v>
      </c>
      <c r="AV95" s="109">
        <f>'608 - Oprava střechy Kyno...'!J31</f>
        <v>0</v>
      </c>
      <c r="AW95" s="109">
        <f>'608 - Oprava střechy Kyno...'!J32</f>
        <v>0</v>
      </c>
      <c r="AX95" s="109">
        <f>'608 - Oprava střechy Kyno...'!J33</f>
        <v>0</v>
      </c>
      <c r="AY95" s="109">
        <f>'608 - Oprava střechy Kyno...'!J34</f>
        <v>0</v>
      </c>
      <c r="AZ95" s="109">
        <f>'608 - Oprava střechy Kyno...'!F31</f>
        <v>0</v>
      </c>
      <c r="BA95" s="109">
        <f>'608 - Oprava střechy Kyno...'!F32</f>
        <v>0</v>
      </c>
      <c r="BB95" s="109">
        <f>'608 - Oprava střechy Kyno...'!F33</f>
        <v>0</v>
      </c>
      <c r="BC95" s="109">
        <f>'608 - Oprava střechy Kyno...'!F34</f>
        <v>0</v>
      </c>
      <c r="BD95" s="111">
        <f>'608 - Oprava střechy Kyno...'!F35</f>
        <v>0</v>
      </c>
      <c r="BE95" s="7"/>
      <c r="BT95" s="112" t="s">
        <v>81</v>
      </c>
      <c r="BU95" s="112" t="s">
        <v>82</v>
      </c>
      <c r="BV95" s="112" t="s">
        <v>77</v>
      </c>
      <c r="BW95" s="112" t="s">
        <v>4</v>
      </c>
      <c r="BX95" s="112" t="s">
        <v>78</v>
      </c>
      <c r="CL95" s="112" t="s">
        <v>1</v>
      </c>
    </row>
    <row r="96" s="2" customFormat="1" ht="30" customHeight="1">
      <c r="A96" s="36"/>
      <c r="B96" s="37"/>
      <c r="C96" s="36"/>
      <c r="D96" s="36"/>
      <c r="E96" s="36"/>
      <c r="F96" s="36"/>
      <c r="G96" s="36"/>
      <c r="H96" s="36"/>
      <c r="I96" s="36"/>
      <c r="J96" s="36"/>
      <c r="K96" s="36"/>
      <c r="L96" s="36"/>
      <c r="M96" s="36"/>
      <c r="N96" s="36"/>
      <c r="O96" s="36"/>
      <c r="P96" s="36"/>
      <c r="Q96" s="36"/>
      <c r="R96" s="36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F96" s="36"/>
      <c r="AG96" s="36"/>
      <c r="AH96" s="36"/>
      <c r="AI96" s="36"/>
      <c r="AJ96" s="36"/>
      <c r="AK96" s="36"/>
      <c r="AL96" s="36"/>
      <c r="AM96" s="36"/>
      <c r="AN96" s="36"/>
      <c r="AO96" s="36"/>
      <c r="AP96" s="36"/>
      <c r="AQ96" s="36"/>
      <c r="AR96" s="37"/>
      <c r="AS96" s="36"/>
      <c r="AT96" s="36"/>
      <c r="AU96" s="36"/>
      <c r="AV96" s="36"/>
      <c r="AW96" s="36"/>
      <c r="AX96" s="36"/>
      <c r="AY96" s="36"/>
      <c r="AZ96" s="36"/>
      <c r="BA96" s="36"/>
      <c r="BB96" s="36"/>
      <c r="BC96" s="36"/>
      <c r="BD96" s="36"/>
      <c r="BE96" s="36"/>
    </row>
    <row r="97" s="2" customFormat="1" ht="6.96" customHeight="1">
      <c r="A97" s="36"/>
      <c r="B97" s="58"/>
      <c r="C97" s="59"/>
      <c r="D97" s="59"/>
      <c r="E97" s="59"/>
      <c r="F97" s="59"/>
      <c r="G97" s="59"/>
      <c r="H97" s="59"/>
      <c r="I97" s="59"/>
      <c r="J97" s="59"/>
      <c r="K97" s="59"/>
      <c r="L97" s="59"/>
      <c r="M97" s="59"/>
      <c r="N97" s="59"/>
      <c r="O97" s="59"/>
      <c r="P97" s="59"/>
      <c r="Q97" s="59"/>
      <c r="R97" s="59"/>
      <c r="S97" s="59"/>
      <c r="T97" s="59"/>
      <c r="U97" s="59"/>
      <c r="V97" s="59"/>
      <c r="W97" s="59"/>
      <c r="X97" s="59"/>
      <c r="Y97" s="59"/>
      <c r="Z97" s="59"/>
      <c r="AA97" s="59"/>
      <c r="AB97" s="59"/>
      <c r="AC97" s="59"/>
      <c r="AD97" s="59"/>
      <c r="AE97" s="59"/>
      <c r="AF97" s="59"/>
      <c r="AG97" s="59"/>
      <c r="AH97" s="59"/>
      <c r="AI97" s="59"/>
      <c r="AJ97" s="59"/>
      <c r="AK97" s="59"/>
      <c r="AL97" s="59"/>
      <c r="AM97" s="59"/>
      <c r="AN97" s="59"/>
      <c r="AO97" s="59"/>
      <c r="AP97" s="59"/>
      <c r="AQ97" s="59"/>
      <c r="AR97" s="37"/>
      <c r="AS97" s="36"/>
      <c r="AT97" s="36"/>
      <c r="AU97" s="36"/>
      <c r="AV97" s="36"/>
      <c r="AW97" s="36"/>
      <c r="AX97" s="36"/>
      <c r="AY97" s="36"/>
      <c r="AZ97" s="36"/>
      <c r="BA97" s="36"/>
      <c r="BB97" s="36"/>
      <c r="BC97" s="36"/>
      <c r="BD97" s="36"/>
      <c r="BE97" s="36"/>
    </row>
  </sheetData>
  <mergeCells count="42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608 - Oprava střechy Kyno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6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4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83</v>
      </c>
    </row>
    <row r="4" s="1" customFormat="1" ht="24.96" customHeight="1">
      <c r="B4" s="20"/>
      <c r="D4" s="21" t="s">
        <v>84</v>
      </c>
      <c r="L4" s="20"/>
      <c r="M4" s="113" t="s">
        <v>10</v>
      </c>
      <c r="AT4" s="17" t="s">
        <v>3</v>
      </c>
    </row>
    <row r="5" s="1" customFormat="1" ht="6.96" customHeight="1">
      <c r="B5" s="20"/>
      <c r="L5" s="20"/>
    </row>
    <row r="6" s="2" customFormat="1" ht="12" customHeight="1">
      <c r="A6" s="36"/>
      <c r="B6" s="37"/>
      <c r="C6" s="36"/>
      <c r="D6" s="30" t="s">
        <v>16</v>
      </c>
      <c r="E6" s="36"/>
      <c r="F6" s="36"/>
      <c r="G6" s="36"/>
      <c r="H6" s="36"/>
      <c r="I6" s="36"/>
      <c r="J6" s="36"/>
      <c r="K6" s="36"/>
      <c r="L6" s="53"/>
      <c r="S6" s="36"/>
      <c r="T6" s="36"/>
      <c r="U6" s="36"/>
      <c r="V6" s="36"/>
      <c r="W6" s="36"/>
      <c r="X6" s="36"/>
      <c r="Y6" s="36"/>
      <c r="Z6" s="36"/>
      <c r="AA6" s="36"/>
      <c r="AB6" s="36"/>
      <c r="AC6" s="36"/>
      <c r="AD6" s="36"/>
      <c r="AE6" s="36"/>
    </row>
    <row r="7" s="2" customFormat="1" ht="16.5" customHeight="1">
      <c r="A7" s="36"/>
      <c r="B7" s="37"/>
      <c r="C7" s="36"/>
      <c r="D7" s="36"/>
      <c r="E7" s="65" t="s">
        <v>17</v>
      </c>
      <c r="F7" s="36"/>
      <c r="G7" s="36"/>
      <c r="H7" s="36"/>
      <c r="I7" s="36"/>
      <c r="J7" s="36"/>
      <c r="K7" s="36"/>
      <c r="L7" s="53"/>
      <c r="S7" s="36"/>
      <c r="T7" s="36"/>
      <c r="U7" s="36"/>
      <c r="V7" s="36"/>
      <c r="W7" s="36"/>
      <c r="X7" s="36"/>
      <c r="Y7" s="36"/>
      <c r="Z7" s="36"/>
      <c r="AA7" s="36"/>
      <c r="AB7" s="36"/>
      <c r="AC7" s="36"/>
      <c r="AD7" s="36"/>
      <c r="AE7" s="36"/>
    </row>
    <row r="8" s="2" customFormat="1">
      <c r="A8" s="36"/>
      <c r="B8" s="37"/>
      <c r="C8" s="36"/>
      <c r="D8" s="36"/>
      <c r="E8" s="36"/>
      <c r="F8" s="36"/>
      <c r="G8" s="36"/>
      <c r="H8" s="36"/>
      <c r="I8" s="36"/>
      <c r="J8" s="36"/>
      <c r="K8" s="36"/>
      <c r="L8" s="53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2" customHeight="1">
      <c r="A9" s="36"/>
      <c r="B9" s="37"/>
      <c r="C9" s="36"/>
      <c r="D9" s="30" t="s">
        <v>18</v>
      </c>
      <c r="E9" s="36"/>
      <c r="F9" s="25" t="s">
        <v>1</v>
      </c>
      <c r="G9" s="36"/>
      <c r="H9" s="36"/>
      <c r="I9" s="30" t="s">
        <v>19</v>
      </c>
      <c r="J9" s="25" t="s">
        <v>1</v>
      </c>
      <c r="K9" s="36"/>
      <c r="L9" s="53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 ht="12" customHeight="1">
      <c r="A10" s="36"/>
      <c r="B10" s="37"/>
      <c r="C10" s="36"/>
      <c r="D10" s="30" t="s">
        <v>20</v>
      </c>
      <c r="E10" s="36"/>
      <c r="F10" s="25" t="s">
        <v>21</v>
      </c>
      <c r="G10" s="36"/>
      <c r="H10" s="36"/>
      <c r="I10" s="30" t="s">
        <v>22</v>
      </c>
      <c r="J10" s="67" t="str">
        <f>'Rekapitulace stavby'!AN8</f>
        <v>8. 8. 2022</v>
      </c>
      <c r="K10" s="36"/>
      <c r="L10" s="53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0.8" customHeight="1">
      <c r="A11" s="36"/>
      <c r="B11" s="37"/>
      <c r="C11" s="36"/>
      <c r="D11" s="36"/>
      <c r="E11" s="36"/>
      <c r="F11" s="36"/>
      <c r="G11" s="36"/>
      <c r="H11" s="36"/>
      <c r="I11" s="36"/>
      <c r="J11" s="36"/>
      <c r="K11" s="36"/>
      <c r="L11" s="53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37"/>
      <c r="C12" s="36"/>
      <c r="D12" s="30" t="s">
        <v>24</v>
      </c>
      <c r="E12" s="36"/>
      <c r="F12" s="36"/>
      <c r="G12" s="36"/>
      <c r="H12" s="36"/>
      <c r="I12" s="30" t="s">
        <v>25</v>
      </c>
      <c r="J12" s="25" t="s">
        <v>1</v>
      </c>
      <c r="K12" s="36"/>
      <c r="L12" s="53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8" customHeight="1">
      <c r="A13" s="36"/>
      <c r="B13" s="37"/>
      <c r="C13" s="36"/>
      <c r="D13" s="36"/>
      <c r="E13" s="25" t="s">
        <v>26</v>
      </c>
      <c r="F13" s="36"/>
      <c r="G13" s="36"/>
      <c r="H13" s="36"/>
      <c r="I13" s="30" t="s">
        <v>27</v>
      </c>
      <c r="J13" s="25" t="s">
        <v>1</v>
      </c>
      <c r="K13" s="36"/>
      <c r="L13" s="53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6.96" customHeight="1">
      <c r="A14" s="36"/>
      <c r="B14" s="37"/>
      <c r="C14" s="36"/>
      <c r="D14" s="36"/>
      <c r="E14" s="36"/>
      <c r="F14" s="36"/>
      <c r="G14" s="36"/>
      <c r="H14" s="36"/>
      <c r="I14" s="36"/>
      <c r="J14" s="36"/>
      <c r="K14" s="36"/>
      <c r="L14" s="53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2" customHeight="1">
      <c r="A15" s="36"/>
      <c r="B15" s="37"/>
      <c r="C15" s="36"/>
      <c r="D15" s="30" t="s">
        <v>28</v>
      </c>
      <c r="E15" s="36"/>
      <c r="F15" s="36"/>
      <c r="G15" s="36"/>
      <c r="H15" s="36"/>
      <c r="I15" s="30" t="s">
        <v>25</v>
      </c>
      <c r="J15" s="31" t="str">
        <f>'Rekapitulace stavby'!AN13</f>
        <v>Vyplň údaj</v>
      </c>
      <c r="K15" s="36"/>
      <c r="L15" s="53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18" customHeight="1">
      <c r="A16" s="36"/>
      <c r="B16" s="37"/>
      <c r="C16" s="36"/>
      <c r="D16" s="36"/>
      <c r="E16" s="31" t="str">
        <f>'Rekapitulace stavby'!E14</f>
        <v>Vyplň údaj</v>
      </c>
      <c r="F16" s="25"/>
      <c r="G16" s="25"/>
      <c r="H16" s="25"/>
      <c r="I16" s="30" t="s">
        <v>27</v>
      </c>
      <c r="J16" s="31" t="str">
        <f>'Rekapitulace stavby'!AN14</f>
        <v>Vyplň údaj</v>
      </c>
      <c r="K16" s="36"/>
      <c r="L16" s="53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6.96" customHeight="1">
      <c r="A17" s="36"/>
      <c r="B17" s="37"/>
      <c r="C17" s="36"/>
      <c r="D17" s="36"/>
      <c r="E17" s="36"/>
      <c r="F17" s="36"/>
      <c r="G17" s="36"/>
      <c r="H17" s="36"/>
      <c r="I17" s="36"/>
      <c r="J17" s="36"/>
      <c r="K17" s="36"/>
      <c r="L17" s="53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2" customHeight="1">
      <c r="A18" s="36"/>
      <c r="B18" s="37"/>
      <c r="C18" s="36"/>
      <c r="D18" s="30" t="s">
        <v>30</v>
      </c>
      <c r="E18" s="36"/>
      <c r="F18" s="36"/>
      <c r="G18" s="36"/>
      <c r="H18" s="36"/>
      <c r="I18" s="30" t="s">
        <v>25</v>
      </c>
      <c r="J18" s="25" t="s">
        <v>1</v>
      </c>
      <c r="K18" s="36"/>
      <c r="L18" s="53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18" customHeight="1">
      <c r="A19" s="36"/>
      <c r="B19" s="37"/>
      <c r="C19" s="36"/>
      <c r="D19" s="36"/>
      <c r="E19" s="25" t="s">
        <v>31</v>
      </c>
      <c r="F19" s="36"/>
      <c r="G19" s="36"/>
      <c r="H19" s="36"/>
      <c r="I19" s="30" t="s">
        <v>27</v>
      </c>
      <c r="J19" s="25" t="s">
        <v>1</v>
      </c>
      <c r="K19" s="36"/>
      <c r="L19" s="53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6.96" customHeight="1">
      <c r="A20" s="36"/>
      <c r="B20" s="37"/>
      <c r="C20" s="36"/>
      <c r="D20" s="36"/>
      <c r="E20" s="36"/>
      <c r="F20" s="36"/>
      <c r="G20" s="36"/>
      <c r="H20" s="36"/>
      <c r="I20" s="36"/>
      <c r="J20" s="36"/>
      <c r="K20" s="36"/>
      <c r="L20" s="53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2" customHeight="1">
      <c r="A21" s="36"/>
      <c r="B21" s="37"/>
      <c r="C21" s="36"/>
      <c r="D21" s="30" t="s">
        <v>33</v>
      </c>
      <c r="E21" s="36"/>
      <c r="F21" s="36"/>
      <c r="G21" s="36"/>
      <c r="H21" s="36"/>
      <c r="I21" s="30" t="s">
        <v>25</v>
      </c>
      <c r="J21" s="25" t="str">
        <f>IF('Rekapitulace stavby'!AN19="","",'Rekapitulace stavby'!AN19)</f>
        <v/>
      </c>
      <c r="K21" s="36"/>
      <c r="L21" s="53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18" customHeight="1">
      <c r="A22" s="36"/>
      <c r="B22" s="37"/>
      <c r="C22" s="36"/>
      <c r="D22" s="36"/>
      <c r="E22" s="25" t="str">
        <f>IF('Rekapitulace stavby'!E20="","",'Rekapitulace stavby'!E20)</f>
        <v xml:space="preserve"> </v>
      </c>
      <c r="F22" s="36"/>
      <c r="G22" s="36"/>
      <c r="H22" s="36"/>
      <c r="I22" s="30" t="s">
        <v>27</v>
      </c>
      <c r="J22" s="25" t="str">
        <f>IF('Rekapitulace stavby'!AN20="","",'Rekapitulace stavby'!AN20)</f>
        <v/>
      </c>
      <c r="K22" s="36"/>
      <c r="L22" s="53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6.96" customHeight="1">
      <c r="A23" s="36"/>
      <c r="B23" s="37"/>
      <c r="C23" s="36"/>
      <c r="D23" s="36"/>
      <c r="E23" s="36"/>
      <c r="F23" s="36"/>
      <c r="G23" s="36"/>
      <c r="H23" s="36"/>
      <c r="I23" s="36"/>
      <c r="J23" s="36"/>
      <c r="K23" s="36"/>
      <c r="L23" s="53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2" customHeight="1">
      <c r="A24" s="36"/>
      <c r="B24" s="37"/>
      <c r="C24" s="36"/>
      <c r="D24" s="30" t="s">
        <v>35</v>
      </c>
      <c r="E24" s="36"/>
      <c r="F24" s="36"/>
      <c r="G24" s="36"/>
      <c r="H24" s="36"/>
      <c r="I24" s="36"/>
      <c r="J24" s="36"/>
      <c r="K24" s="36"/>
      <c r="L24" s="53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8" customFormat="1" ht="16.5" customHeight="1">
      <c r="A25" s="114"/>
      <c r="B25" s="115"/>
      <c r="C25" s="114"/>
      <c r="D25" s="114"/>
      <c r="E25" s="34" t="s">
        <v>1</v>
      </c>
      <c r="F25" s="34"/>
      <c r="G25" s="34"/>
      <c r="H25" s="34"/>
      <c r="I25" s="114"/>
      <c r="J25" s="114"/>
      <c r="K25" s="114"/>
      <c r="L25" s="116"/>
      <c r="S25" s="114"/>
      <c r="T25" s="114"/>
      <c r="U25" s="114"/>
      <c r="V25" s="114"/>
      <c r="W25" s="114"/>
      <c r="X25" s="114"/>
      <c r="Y25" s="114"/>
      <c r="Z25" s="114"/>
      <c r="AA25" s="114"/>
      <c r="AB25" s="114"/>
      <c r="AC25" s="114"/>
      <c r="AD25" s="114"/>
      <c r="AE25" s="114"/>
    </row>
    <row r="26" s="2" customFormat="1" ht="6.96" customHeight="1">
      <c r="A26" s="36"/>
      <c r="B26" s="37"/>
      <c r="C26" s="36"/>
      <c r="D26" s="36"/>
      <c r="E26" s="36"/>
      <c r="F26" s="36"/>
      <c r="G26" s="36"/>
      <c r="H26" s="36"/>
      <c r="I26" s="36"/>
      <c r="J26" s="36"/>
      <c r="K26" s="36"/>
      <c r="L26" s="53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2" customFormat="1" ht="6.96" customHeight="1">
      <c r="A27" s="36"/>
      <c r="B27" s="37"/>
      <c r="C27" s="36"/>
      <c r="D27" s="88"/>
      <c r="E27" s="88"/>
      <c r="F27" s="88"/>
      <c r="G27" s="88"/>
      <c r="H27" s="88"/>
      <c r="I27" s="88"/>
      <c r="J27" s="88"/>
      <c r="K27" s="88"/>
      <c r="L27" s="53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s="2" customFormat="1" ht="25.44" customHeight="1">
      <c r="A28" s="36"/>
      <c r="B28" s="37"/>
      <c r="C28" s="36"/>
      <c r="D28" s="117" t="s">
        <v>36</v>
      </c>
      <c r="E28" s="36"/>
      <c r="F28" s="36"/>
      <c r="G28" s="36"/>
      <c r="H28" s="36"/>
      <c r="I28" s="36"/>
      <c r="J28" s="94">
        <f>ROUND(J125, 2)</f>
        <v>0</v>
      </c>
      <c r="K28" s="36"/>
      <c r="L28" s="53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37"/>
      <c r="C29" s="36"/>
      <c r="D29" s="88"/>
      <c r="E29" s="88"/>
      <c r="F29" s="88"/>
      <c r="G29" s="88"/>
      <c r="H29" s="88"/>
      <c r="I29" s="88"/>
      <c r="J29" s="88"/>
      <c r="K29" s="88"/>
      <c r="L29" s="53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14.4" customHeight="1">
      <c r="A30" s="36"/>
      <c r="B30" s="37"/>
      <c r="C30" s="36"/>
      <c r="D30" s="36"/>
      <c r="E30" s="36"/>
      <c r="F30" s="41" t="s">
        <v>38</v>
      </c>
      <c r="G30" s="36"/>
      <c r="H30" s="36"/>
      <c r="I30" s="41" t="s">
        <v>37</v>
      </c>
      <c r="J30" s="41" t="s">
        <v>39</v>
      </c>
      <c r="K30" s="36"/>
      <c r="L30" s="53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14.4" customHeight="1">
      <c r="A31" s="36"/>
      <c r="B31" s="37"/>
      <c r="C31" s="36"/>
      <c r="D31" s="118" t="s">
        <v>40</v>
      </c>
      <c r="E31" s="30" t="s">
        <v>41</v>
      </c>
      <c r="F31" s="119">
        <f>ROUND((SUM(BE125:BE241)),  2)</f>
        <v>0</v>
      </c>
      <c r="G31" s="36"/>
      <c r="H31" s="36"/>
      <c r="I31" s="120">
        <v>0.20999999999999999</v>
      </c>
      <c r="J31" s="119">
        <f>ROUND(((SUM(BE125:BE241))*I31),  2)</f>
        <v>0</v>
      </c>
      <c r="K31" s="36"/>
      <c r="L31" s="53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37"/>
      <c r="C32" s="36"/>
      <c r="D32" s="36"/>
      <c r="E32" s="30" t="s">
        <v>42</v>
      </c>
      <c r="F32" s="119">
        <f>ROUND((SUM(BF125:BF241)),  2)</f>
        <v>0</v>
      </c>
      <c r="G32" s="36"/>
      <c r="H32" s="36"/>
      <c r="I32" s="120">
        <v>0.14999999999999999</v>
      </c>
      <c r="J32" s="119">
        <f>ROUND(((SUM(BF125:BF241))*I32),  2)</f>
        <v>0</v>
      </c>
      <c r="K32" s="36"/>
      <c r="L32" s="53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hidden="1" s="2" customFormat="1" ht="14.4" customHeight="1">
      <c r="A33" s="36"/>
      <c r="B33" s="37"/>
      <c r="C33" s="36"/>
      <c r="D33" s="36"/>
      <c r="E33" s="30" t="s">
        <v>43</v>
      </c>
      <c r="F33" s="119">
        <f>ROUND((SUM(BG125:BG241)),  2)</f>
        <v>0</v>
      </c>
      <c r="G33" s="36"/>
      <c r="H33" s="36"/>
      <c r="I33" s="120">
        <v>0.20999999999999999</v>
      </c>
      <c r="J33" s="119">
        <f>0</f>
        <v>0</v>
      </c>
      <c r="K33" s="36"/>
      <c r="L33" s="53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hidden="1" s="2" customFormat="1" ht="14.4" customHeight="1">
      <c r="A34" s="36"/>
      <c r="B34" s="37"/>
      <c r="C34" s="36"/>
      <c r="D34" s="36"/>
      <c r="E34" s="30" t="s">
        <v>44</v>
      </c>
      <c r="F34" s="119">
        <f>ROUND((SUM(BH125:BH241)),  2)</f>
        <v>0</v>
      </c>
      <c r="G34" s="36"/>
      <c r="H34" s="36"/>
      <c r="I34" s="120">
        <v>0.14999999999999999</v>
      </c>
      <c r="J34" s="119">
        <f>0</f>
        <v>0</v>
      </c>
      <c r="K34" s="36"/>
      <c r="L34" s="53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37"/>
      <c r="C35" s="36"/>
      <c r="D35" s="36"/>
      <c r="E35" s="30" t="s">
        <v>45</v>
      </c>
      <c r="F35" s="119">
        <f>ROUND((SUM(BI125:BI241)),  2)</f>
        <v>0</v>
      </c>
      <c r="G35" s="36"/>
      <c r="H35" s="36"/>
      <c r="I35" s="120">
        <v>0</v>
      </c>
      <c r="J35" s="119">
        <f>0</f>
        <v>0</v>
      </c>
      <c r="K35" s="36"/>
      <c r="L35" s="53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="2" customFormat="1" ht="6.96" customHeight="1">
      <c r="A36" s="36"/>
      <c r="B36" s="37"/>
      <c r="C36" s="36"/>
      <c r="D36" s="36"/>
      <c r="E36" s="36"/>
      <c r="F36" s="36"/>
      <c r="G36" s="36"/>
      <c r="H36" s="36"/>
      <c r="I36" s="36"/>
      <c r="J36" s="36"/>
      <c r="K36" s="36"/>
      <c r="L36" s="53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="2" customFormat="1" ht="25.44" customHeight="1">
      <c r="A37" s="36"/>
      <c r="B37" s="37"/>
      <c r="C37" s="121"/>
      <c r="D37" s="122" t="s">
        <v>46</v>
      </c>
      <c r="E37" s="79"/>
      <c r="F37" s="79"/>
      <c r="G37" s="123" t="s">
        <v>47</v>
      </c>
      <c r="H37" s="124" t="s">
        <v>48</v>
      </c>
      <c r="I37" s="79"/>
      <c r="J37" s="125">
        <f>SUM(J28:J35)</f>
        <v>0</v>
      </c>
      <c r="K37" s="126"/>
      <c r="L37" s="53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14.4" customHeight="1">
      <c r="A38" s="36"/>
      <c r="B38" s="37"/>
      <c r="C38" s="36"/>
      <c r="D38" s="36"/>
      <c r="E38" s="36"/>
      <c r="F38" s="36"/>
      <c r="G38" s="36"/>
      <c r="H38" s="36"/>
      <c r="I38" s="36"/>
      <c r="J38" s="36"/>
      <c r="K38" s="36"/>
      <c r="L38" s="53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1" customFormat="1" ht="14.4" customHeight="1">
      <c r="B39" s="20"/>
      <c r="L39" s="20"/>
    </row>
    <row r="40" s="1" customFormat="1" ht="14.4" customHeight="1">
      <c r="B40" s="20"/>
      <c r="L40" s="20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53"/>
      <c r="D50" s="54" t="s">
        <v>49</v>
      </c>
      <c r="E50" s="55"/>
      <c r="F50" s="55"/>
      <c r="G50" s="54" t="s">
        <v>50</v>
      </c>
      <c r="H50" s="55"/>
      <c r="I50" s="55"/>
      <c r="J50" s="55"/>
      <c r="K50" s="55"/>
      <c r="L50" s="5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6"/>
      <c r="B61" s="37"/>
      <c r="C61" s="36"/>
      <c r="D61" s="56" t="s">
        <v>51</v>
      </c>
      <c r="E61" s="39"/>
      <c r="F61" s="127" t="s">
        <v>52</v>
      </c>
      <c r="G61" s="56" t="s">
        <v>51</v>
      </c>
      <c r="H61" s="39"/>
      <c r="I61" s="39"/>
      <c r="J61" s="128" t="s">
        <v>52</v>
      </c>
      <c r="K61" s="39"/>
      <c r="L61" s="53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6"/>
      <c r="B65" s="37"/>
      <c r="C65" s="36"/>
      <c r="D65" s="54" t="s">
        <v>53</v>
      </c>
      <c r="E65" s="57"/>
      <c r="F65" s="57"/>
      <c r="G65" s="54" t="s">
        <v>54</v>
      </c>
      <c r="H65" s="57"/>
      <c r="I65" s="57"/>
      <c r="J65" s="57"/>
      <c r="K65" s="57"/>
      <c r="L65" s="53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6"/>
      <c r="B76" s="37"/>
      <c r="C76" s="36"/>
      <c r="D76" s="56" t="s">
        <v>51</v>
      </c>
      <c r="E76" s="39"/>
      <c r="F76" s="127" t="s">
        <v>52</v>
      </c>
      <c r="G76" s="56" t="s">
        <v>51</v>
      </c>
      <c r="H76" s="39"/>
      <c r="I76" s="39"/>
      <c r="J76" s="128" t="s">
        <v>52</v>
      </c>
      <c r="K76" s="39"/>
      <c r="L76" s="53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4.4" customHeight="1">
      <c r="A77" s="36"/>
      <c r="B77" s="58"/>
      <c r="C77" s="59"/>
      <c r="D77" s="59"/>
      <c r="E77" s="59"/>
      <c r="F77" s="59"/>
      <c r="G77" s="59"/>
      <c r="H77" s="59"/>
      <c r="I77" s="59"/>
      <c r="J77" s="59"/>
      <c r="K77" s="59"/>
      <c r="L77" s="53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81" s="2" customFormat="1" ht="6.96" customHeight="1">
      <c r="A81" s="36"/>
      <c r="B81" s="60"/>
      <c r="C81" s="61"/>
      <c r="D81" s="61"/>
      <c r="E81" s="61"/>
      <c r="F81" s="61"/>
      <c r="G81" s="61"/>
      <c r="H81" s="61"/>
      <c r="I81" s="61"/>
      <c r="J81" s="61"/>
      <c r="K81" s="61"/>
      <c r="L81" s="53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24.96" customHeight="1">
      <c r="A82" s="36"/>
      <c r="B82" s="37"/>
      <c r="C82" s="21" t="s">
        <v>85</v>
      </c>
      <c r="D82" s="36"/>
      <c r="E82" s="36"/>
      <c r="F82" s="36"/>
      <c r="G82" s="36"/>
      <c r="H82" s="36"/>
      <c r="I82" s="36"/>
      <c r="J82" s="36"/>
      <c r="K82" s="36"/>
      <c r="L82" s="53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6.96" customHeight="1">
      <c r="A83" s="36"/>
      <c r="B83" s="37"/>
      <c r="C83" s="36"/>
      <c r="D83" s="36"/>
      <c r="E83" s="36"/>
      <c r="F83" s="36"/>
      <c r="G83" s="36"/>
      <c r="H83" s="36"/>
      <c r="I83" s="36"/>
      <c r="J83" s="36"/>
      <c r="K83" s="36"/>
      <c r="L83" s="53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2" customHeight="1">
      <c r="A84" s="36"/>
      <c r="B84" s="37"/>
      <c r="C84" s="30" t="s">
        <v>16</v>
      </c>
      <c r="D84" s="36"/>
      <c r="E84" s="36"/>
      <c r="F84" s="36"/>
      <c r="G84" s="36"/>
      <c r="H84" s="36"/>
      <c r="I84" s="36"/>
      <c r="J84" s="36"/>
      <c r="K84" s="36"/>
      <c r="L84" s="53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16.5" customHeight="1">
      <c r="A85" s="36"/>
      <c r="B85" s="37"/>
      <c r="C85" s="36"/>
      <c r="D85" s="36"/>
      <c r="E85" s="65" t="str">
        <f>E7</f>
        <v>Oprava střechy Kynologický klub</v>
      </c>
      <c r="F85" s="36"/>
      <c r="G85" s="36"/>
      <c r="H85" s="36"/>
      <c r="I85" s="36"/>
      <c r="J85" s="36"/>
      <c r="K85" s="36"/>
      <c r="L85" s="53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2" customFormat="1" ht="6.96" customHeight="1">
      <c r="A86" s="36"/>
      <c r="B86" s="37"/>
      <c r="C86" s="36"/>
      <c r="D86" s="36"/>
      <c r="E86" s="36"/>
      <c r="F86" s="36"/>
      <c r="G86" s="36"/>
      <c r="H86" s="36"/>
      <c r="I86" s="36"/>
      <c r="J86" s="36"/>
      <c r="K86" s="36"/>
      <c r="L86" s="53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="2" customFormat="1" ht="12" customHeight="1">
      <c r="A87" s="36"/>
      <c r="B87" s="37"/>
      <c r="C87" s="30" t="s">
        <v>20</v>
      </c>
      <c r="D87" s="36"/>
      <c r="E87" s="36"/>
      <c r="F87" s="25" t="str">
        <f>F10</f>
        <v>Milevsko, Petrovická 176</v>
      </c>
      <c r="G87" s="36"/>
      <c r="H87" s="36"/>
      <c r="I87" s="30" t="s">
        <v>22</v>
      </c>
      <c r="J87" s="67" t="str">
        <f>IF(J10="","",J10)</f>
        <v>8. 8. 2022</v>
      </c>
      <c r="K87" s="36"/>
      <c r="L87" s="53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2" customFormat="1" ht="6.96" customHeight="1">
      <c r="A88" s="36"/>
      <c r="B88" s="37"/>
      <c r="C88" s="36"/>
      <c r="D88" s="36"/>
      <c r="E88" s="36"/>
      <c r="F88" s="36"/>
      <c r="G88" s="36"/>
      <c r="H88" s="36"/>
      <c r="I88" s="36"/>
      <c r="J88" s="36"/>
      <c r="K88" s="36"/>
      <c r="L88" s="53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="2" customFormat="1" ht="15.15" customHeight="1">
      <c r="A89" s="36"/>
      <c r="B89" s="37"/>
      <c r="C89" s="30" t="s">
        <v>24</v>
      </c>
      <c r="D89" s="36"/>
      <c r="E89" s="36"/>
      <c r="F89" s="25" t="str">
        <f>E13</f>
        <v>Město Milevsko</v>
      </c>
      <c r="G89" s="36"/>
      <c r="H89" s="36"/>
      <c r="I89" s="30" t="s">
        <v>30</v>
      </c>
      <c r="J89" s="34" t="str">
        <f>E19</f>
        <v>VL projekt</v>
      </c>
      <c r="K89" s="36"/>
      <c r="L89" s="53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="2" customFormat="1" ht="15.15" customHeight="1">
      <c r="A90" s="36"/>
      <c r="B90" s="37"/>
      <c r="C90" s="30" t="s">
        <v>28</v>
      </c>
      <c r="D90" s="36"/>
      <c r="E90" s="36"/>
      <c r="F90" s="25" t="str">
        <f>IF(E16="","",E16)</f>
        <v>Vyplň údaj</v>
      </c>
      <c r="G90" s="36"/>
      <c r="H90" s="36"/>
      <c r="I90" s="30" t="s">
        <v>33</v>
      </c>
      <c r="J90" s="34" t="str">
        <f>E22</f>
        <v xml:space="preserve"> </v>
      </c>
      <c r="K90" s="36"/>
      <c r="L90" s="53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="2" customFormat="1" ht="10.32" customHeight="1">
      <c r="A91" s="36"/>
      <c r="B91" s="37"/>
      <c r="C91" s="36"/>
      <c r="D91" s="36"/>
      <c r="E91" s="36"/>
      <c r="F91" s="36"/>
      <c r="G91" s="36"/>
      <c r="H91" s="36"/>
      <c r="I91" s="36"/>
      <c r="J91" s="36"/>
      <c r="K91" s="36"/>
      <c r="L91" s="53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="2" customFormat="1" ht="29.28" customHeight="1">
      <c r="A92" s="36"/>
      <c r="B92" s="37"/>
      <c r="C92" s="129" t="s">
        <v>86</v>
      </c>
      <c r="D92" s="121"/>
      <c r="E92" s="121"/>
      <c r="F92" s="121"/>
      <c r="G92" s="121"/>
      <c r="H92" s="121"/>
      <c r="I92" s="121"/>
      <c r="J92" s="130" t="s">
        <v>87</v>
      </c>
      <c r="K92" s="121"/>
      <c r="L92" s="53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="2" customFormat="1" ht="10.32" customHeight="1">
      <c r="A93" s="36"/>
      <c r="B93" s="37"/>
      <c r="C93" s="36"/>
      <c r="D93" s="36"/>
      <c r="E93" s="36"/>
      <c r="F93" s="36"/>
      <c r="G93" s="36"/>
      <c r="H93" s="36"/>
      <c r="I93" s="36"/>
      <c r="J93" s="36"/>
      <c r="K93" s="36"/>
      <c r="L93" s="53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="2" customFormat="1" ht="22.8" customHeight="1">
      <c r="A94" s="36"/>
      <c r="B94" s="37"/>
      <c r="C94" s="131" t="s">
        <v>88</v>
      </c>
      <c r="D94" s="36"/>
      <c r="E94" s="36"/>
      <c r="F94" s="36"/>
      <c r="G94" s="36"/>
      <c r="H94" s="36"/>
      <c r="I94" s="36"/>
      <c r="J94" s="94">
        <f>J125</f>
        <v>0</v>
      </c>
      <c r="K94" s="36"/>
      <c r="L94" s="53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U94" s="17" t="s">
        <v>89</v>
      </c>
    </row>
    <row r="95" s="9" customFormat="1" ht="24.96" customHeight="1">
      <c r="A95" s="9"/>
      <c r="B95" s="132"/>
      <c r="C95" s="9"/>
      <c r="D95" s="133" t="s">
        <v>90</v>
      </c>
      <c r="E95" s="134"/>
      <c r="F95" s="134"/>
      <c r="G95" s="134"/>
      <c r="H95" s="134"/>
      <c r="I95" s="134"/>
      <c r="J95" s="135">
        <f>J126</f>
        <v>0</v>
      </c>
      <c r="K95" s="9"/>
      <c r="L95" s="132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</row>
    <row r="96" s="10" customFormat="1" ht="19.92" customHeight="1">
      <c r="A96" s="10"/>
      <c r="B96" s="136"/>
      <c r="C96" s="10"/>
      <c r="D96" s="137" t="s">
        <v>91</v>
      </c>
      <c r="E96" s="138"/>
      <c r="F96" s="138"/>
      <c r="G96" s="138"/>
      <c r="H96" s="138"/>
      <c r="I96" s="138"/>
      <c r="J96" s="139">
        <f>J127</f>
        <v>0</v>
      </c>
      <c r="K96" s="10"/>
      <c r="L96" s="136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</row>
    <row r="97" s="10" customFormat="1" ht="19.92" customHeight="1">
      <c r="A97" s="10"/>
      <c r="B97" s="136"/>
      <c r="C97" s="10"/>
      <c r="D97" s="137" t="s">
        <v>92</v>
      </c>
      <c r="E97" s="138"/>
      <c r="F97" s="138"/>
      <c r="G97" s="138"/>
      <c r="H97" s="138"/>
      <c r="I97" s="138"/>
      <c r="J97" s="139">
        <f>J132</f>
        <v>0</v>
      </c>
      <c r="K97" s="10"/>
      <c r="L97" s="136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</row>
    <row r="98" s="10" customFormat="1" ht="19.92" customHeight="1">
      <c r="A98" s="10"/>
      <c r="B98" s="136"/>
      <c r="C98" s="10"/>
      <c r="D98" s="137" t="s">
        <v>93</v>
      </c>
      <c r="E98" s="138"/>
      <c r="F98" s="138"/>
      <c r="G98" s="138"/>
      <c r="H98" s="138"/>
      <c r="I98" s="138"/>
      <c r="J98" s="139">
        <f>J142</f>
        <v>0</v>
      </c>
      <c r="K98" s="10"/>
      <c r="L98" s="136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36"/>
      <c r="C99" s="10"/>
      <c r="D99" s="137" t="s">
        <v>94</v>
      </c>
      <c r="E99" s="138"/>
      <c r="F99" s="138"/>
      <c r="G99" s="138"/>
      <c r="H99" s="138"/>
      <c r="I99" s="138"/>
      <c r="J99" s="139">
        <f>J145</f>
        <v>0</v>
      </c>
      <c r="K99" s="10"/>
      <c r="L99" s="136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36"/>
      <c r="C100" s="10"/>
      <c r="D100" s="137" t="s">
        <v>95</v>
      </c>
      <c r="E100" s="138"/>
      <c r="F100" s="138"/>
      <c r="G100" s="138"/>
      <c r="H100" s="138"/>
      <c r="I100" s="138"/>
      <c r="J100" s="139">
        <f>J155</f>
        <v>0</v>
      </c>
      <c r="K100" s="10"/>
      <c r="L100" s="136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9" customFormat="1" ht="24.96" customHeight="1">
      <c r="A101" s="9"/>
      <c r="B101" s="132"/>
      <c r="C101" s="9"/>
      <c r="D101" s="133" t="s">
        <v>96</v>
      </c>
      <c r="E101" s="134"/>
      <c r="F101" s="134"/>
      <c r="G101" s="134"/>
      <c r="H101" s="134"/>
      <c r="I101" s="134"/>
      <c r="J101" s="135">
        <f>J162</f>
        <v>0</v>
      </c>
      <c r="K101" s="9"/>
      <c r="L101" s="132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0" customFormat="1" ht="19.92" customHeight="1">
      <c r="A102" s="10"/>
      <c r="B102" s="136"/>
      <c r="C102" s="10"/>
      <c r="D102" s="137" t="s">
        <v>97</v>
      </c>
      <c r="E102" s="138"/>
      <c r="F102" s="138"/>
      <c r="G102" s="138"/>
      <c r="H102" s="138"/>
      <c r="I102" s="138"/>
      <c r="J102" s="139">
        <f>J163</f>
        <v>0</v>
      </c>
      <c r="K102" s="10"/>
      <c r="L102" s="136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36"/>
      <c r="C103" s="10"/>
      <c r="D103" s="137" t="s">
        <v>98</v>
      </c>
      <c r="E103" s="138"/>
      <c r="F103" s="138"/>
      <c r="G103" s="138"/>
      <c r="H103" s="138"/>
      <c r="I103" s="138"/>
      <c r="J103" s="139">
        <f>J194</f>
        <v>0</v>
      </c>
      <c r="K103" s="10"/>
      <c r="L103" s="136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36"/>
      <c r="C104" s="10"/>
      <c r="D104" s="137" t="s">
        <v>99</v>
      </c>
      <c r="E104" s="138"/>
      <c r="F104" s="138"/>
      <c r="G104" s="138"/>
      <c r="H104" s="138"/>
      <c r="I104" s="138"/>
      <c r="J104" s="139">
        <f>J215</f>
        <v>0</v>
      </c>
      <c r="K104" s="10"/>
      <c r="L104" s="136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36"/>
      <c r="C105" s="10"/>
      <c r="D105" s="137" t="s">
        <v>100</v>
      </c>
      <c r="E105" s="138"/>
      <c r="F105" s="138"/>
      <c r="G105" s="138"/>
      <c r="H105" s="138"/>
      <c r="I105" s="138"/>
      <c r="J105" s="139">
        <f>J227</f>
        <v>0</v>
      </c>
      <c r="K105" s="10"/>
      <c r="L105" s="136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9" customFormat="1" ht="24.96" customHeight="1">
      <c r="A106" s="9"/>
      <c r="B106" s="132"/>
      <c r="C106" s="9"/>
      <c r="D106" s="133" t="s">
        <v>101</v>
      </c>
      <c r="E106" s="134"/>
      <c r="F106" s="134"/>
      <c r="G106" s="134"/>
      <c r="H106" s="134"/>
      <c r="I106" s="134"/>
      <c r="J106" s="135">
        <f>J239</f>
        <v>0</v>
      </c>
      <c r="K106" s="9"/>
      <c r="L106" s="132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s="10" customFormat="1" ht="19.92" customHeight="1">
      <c r="A107" s="10"/>
      <c r="B107" s="136"/>
      <c r="C107" s="10"/>
      <c r="D107" s="137" t="s">
        <v>102</v>
      </c>
      <c r="E107" s="138"/>
      <c r="F107" s="138"/>
      <c r="G107" s="138"/>
      <c r="H107" s="138"/>
      <c r="I107" s="138"/>
      <c r="J107" s="139">
        <f>J240</f>
        <v>0</v>
      </c>
      <c r="K107" s="10"/>
      <c r="L107" s="136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2" customFormat="1" ht="21.84" customHeight="1">
      <c r="A108" s="36"/>
      <c r="B108" s="37"/>
      <c r="C108" s="36"/>
      <c r="D108" s="36"/>
      <c r="E108" s="36"/>
      <c r="F108" s="36"/>
      <c r="G108" s="36"/>
      <c r="H108" s="36"/>
      <c r="I108" s="36"/>
      <c r="J108" s="36"/>
      <c r="K108" s="36"/>
      <c r="L108" s="53"/>
      <c r="S108" s="36"/>
      <c r="T108" s="36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</row>
    <row r="109" s="2" customFormat="1" ht="6.96" customHeight="1">
      <c r="A109" s="36"/>
      <c r="B109" s="58"/>
      <c r="C109" s="59"/>
      <c r="D109" s="59"/>
      <c r="E109" s="59"/>
      <c r="F109" s="59"/>
      <c r="G109" s="59"/>
      <c r="H109" s="59"/>
      <c r="I109" s="59"/>
      <c r="J109" s="59"/>
      <c r="K109" s="59"/>
      <c r="L109" s="53"/>
      <c r="S109" s="36"/>
      <c r="T109" s="36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</row>
    <row r="113" s="2" customFormat="1" ht="6.96" customHeight="1">
      <c r="A113" s="36"/>
      <c r="B113" s="60"/>
      <c r="C113" s="61"/>
      <c r="D113" s="61"/>
      <c r="E113" s="61"/>
      <c r="F113" s="61"/>
      <c r="G113" s="61"/>
      <c r="H113" s="61"/>
      <c r="I113" s="61"/>
      <c r="J113" s="61"/>
      <c r="K113" s="61"/>
      <c r="L113" s="53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</row>
    <row r="114" s="2" customFormat="1" ht="24.96" customHeight="1">
      <c r="A114" s="36"/>
      <c r="B114" s="37"/>
      <c r="C114" s="21" t="s">
        <v>103</v>
      </c>
      <c r="D114" s="36"/>
      <c r="E114" s="36"/>
      <c r="F114" s="36"/>
      <c r="G114" s="36"/>
      <c r="H114" s="36"/>
      <c r="I114" s="36"/>
      <c r="J114" s="36"/>
      <c r="K114" s="36"/>
      <c r="L114" s="53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</row>
    <row r="115" s="2" customFormat="1" ht="6.96" customHeight="1">
      <c r="A115" s="36"/>
      <c r="B115" s="37"/>
      <c r="C115" s="36"/>
      <c r="D115" s="36"/>
      <c r="E115" s="36"/>
      <c r="F115" s="36"/>
      <c r="G115" s="36"/>
      <c r="H115" s="36"/>
      <c r="I115" s="36"/>
      <c r="J115" s="36"/>
      <c r="K115" s="36"/>
      <c r="L115" s="53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</row>
    <row r="116" s="2" customFormat="1" ht="12" customHeight="1">
      <c r="A116" s="36"/>
      <c r="B116" s="37"/>
      <c r="C116" s="30" t="s">
        <v>16</v>
      </c>
      <c r="D116" s="36"/>
      <c r="E116" s="36"/>
      <c r="F116" s="36"/>
      <c r="G116" s="36"/>
      <c r="H116" s="36"/>
      <c r="I116" s="36"/>
      <c r="J116" s="36"/>
      <c r="K116" s="36"/>
      <c r="L116" s="53"/>
      <c r="S116" s="36"/>
      <c r="T116" s="36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</row>
    <row r="117" s="2" customFormat="1" ht="16.5" customHeight="1">
      <c r="A117" s="36"/>
      <c r="B117" s="37"/>
      <c r="C117" s="36"/>
      <c r="D117" s="36"/>
      <c r="E117" s="65" t="str">
        <f>E7</f>
        <v>Oprava střechy Kynologický klub</v>
      </c>
      <c r="F117" s="36"/>
      <c r="G117" s="36"/>
      <c r="H117" s="36"/>
      <c r="I117" s="36"/>
      <c r="J117" s="36"/>
      <c r="K117" s="36"/>
      <c r="L117" s="53"/>
      <c r="S117" s="36"/>
      <c r="T117" s="36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</row>
    <row r="118" s="2" customFormat="1" ht="6.96" customHeight="1">
      <c r="A118" s="36"/>
      <c r="B118" s="37"/>
      <c r="C118" s="36"/>
      <c r="D118" s="36"/>
      <c r="E118" s="36"/>
      <c r="F118" s="36"/>
      <c r="G118" s="36"/>
      <c r="H118" s="36"/>
      <c r="I118" s="36"/>
      <c r="J118" s="36"/>
      <c r="K118" s="36"/>
      <c r="L118" s="53"/>
      <c r="S118" s="36"/>
      <c r="T118" s="36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</row>
    <row r="119" s="2" customFormat="1" ht="12" customHeight="1">
      <c r="A119" s="36"/>
      <c r="B119" s="37"/>
      <c r="C119" s="30" t="s">
        <v>20</v>
      </c>
      <c r="D119" s="36"/>
      <c r="E119" s="36"/>
      <c r="F119" s="25" t="str">
        <f>F10</f>
        <v>Milevsko, Petrovická 176</v>
      </c>
      <c r="G119" s="36"/>
      <c r="H119" s="36"/>
      <c r="I119" s="30" t="s">
        <v>22</v>
      </c>
      <c r="J119" s="67" t="str">
        <f>IF(J10="","",J10)</f>
        <v>8. 8. 2022</v>
      </c>
      <c r="K119" s="36"/>
      <c r="L119" s="53"/>
      <c r="S119" s="36"/>
      <c r="T119" s="36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</row>
    <row r="120" s="2" customFormat="1" ht="6.96" customHeight="1">
      <c r="A120" s="36"/>
      <c r="B120" s="37"/>
      <c r="C120" s="36"/>
      <c r="D120" s="36"/>
      <c r="E120" s="36"/>
      <c r="F120" s="36"/>
      <c r="G120" s="36"/>
      <c r="H120" s="36"/>
      <c r="I120" s="36"/>
      <c r="J120" s="36"/>
      <c r="K120" s="36"/>
      <c r="L120" s="53"/>
      <c r="S120" s="36"/>
      <c r="T120" s="36"/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</row>
    <row r="121" s="2" customFormat="1" ht="15.15" customHeight="1">
      <c r="A121" s="36"/>
      <c r="B121" s="37"/>
      <c r="C121" s="30" t="s">
        <v>24</v>
      </c>
      <c r="D121" s="36"/>
      <c r="E121" s="36"/>
      <c r="F121" s="25" t="str">
        <f>E13</f>
        <v>Město Milevsko</v>
      </c>
      <c r="G121" s="36"/>
      <c r="H121" s="36"/>
      <c r="I121" s="30" t="s">
        <v>30</v>
      </c>
      <c r="J121" s="34" t="str">
        <f>E19</f>
        <v>VL projekt</v>
      </c>
      <c r="K121" s="36"/>
      <c r="L121" s="53"/>
      <c r="S121" s="36"/>
      <c r="T121" s="36"/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</row>
    <row r="122" s="2" customFormat="1" ht="15.15" customHeight="1">
      <c r="A122" s="36"/>
      <c r="B122" s="37"/>
      <c r="C122" s="30" t="s">
        <v>28</v>
      </c>
      <c r="D122" s="36"/>
      <c r="E122" s="36"/>
      <c r="F122" s="25" t="str">
        <f>IF(E16="","",E16)</f>
        <v>Vyplň údaj</v>
      </c>
      <c r="G122" s="36"/>
      <c r="H122" s="36"/>
      <c r="I122" s="30" t="s">
        <v>33</v>
      </c>
      <c r="J122" s="34" t="str">
        <f>E22</f>
        <v xml:space="preserve"> </v>
      </c>
      <c r="K122" s="36"/>
      <c r="L122" s="53"/>
      <c r="S122" s="36"/>
      <c r="T122" s="36"/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</row>
    <row r="123" s="2" customFormat="1" ht="10.32" customHeight="1">
      <c r="A123" s="36"/>
      <c r="B123" s="37"/>
      <c r="C123" s="36"/>
      <c r="D123" s="36"/>
      <c r="E123" s="36"/>
      <c r="F123" s="36"/>
      <c r="G123" s="36"/>
      <c r="H123" s="36"/>
      <c r="I123" s="36"/>
      <c r="J123" s="36"/>
      <c r="K123" s="36"/>
      <c r="L123" s="53"/>
      <c r="S123" s="36"/>
      <c r="T123" s="36"/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</row>
    <row r="124" s="11" customFormat="1" ht="29.28" customHeight="1">
      <c r="A124" s="140"/>
      <c r="B124" s="141"/>
      <c r="C124" s="142" t="s">
        <v>104</v>
      </c>
      <c r="D124" s="143" t="s">
        <v>61</v>
      </c>
      <c r="E124" s="143" t="s">
        <v>57</v>
      </c>
      <c r="F124" s="143" t="s">
        <v>58</v>
      </c>
      <c r="G124" s="143" t="s">
        <v>105</v>
      </c>
      <c r="H124" s="143" t="s">
        <v>106</v>
      </c>
      <c r="I124" s="143" t="s">
        <v>107</v>
      </c>
      <c r="J124" s="144" t="s">
        <v>87</v>
      </c>
      <c r="K124" s="145" t="s">
        <v>108</v>
      </c>
      <c r="L124" s="146"/>
      <c r="M124" s="84" t="s">
        <v>1</v>
      </c>
      <c r="N124" s="85" t="s">
        <v>40</v>
      </c>
      <c r="O124" s="85" t="s">
        <v>109</v>
      </c>
      <c r="P124" s="85" t="s">
        <v>110</v>
      </c>
      <c r="Q124" s="85" t="s">
        <v>111</v>
      </c>
      <c r="R124" s="85" t="s">
        <v>112</v>
      </c>
      <c r="S124" s="85" t="s">
        <v>113</v>
      </c>
      <c r="T124" s="86" t="s">
        <v>114</v>
      </c>
      <c r="U124" s="140"/>
      <c r="V124" s="140"/>
      <c r="W124" s="140"/>
      <c r="X124" s="140"/>
      <c r="Y124" s="140"/>
      <c r="Z124" s="140"/>
      <c r="AA124" s="140"/>
      <c r="AB124" s="140"/>
      <c r="AC124" s="140"/>
      <c r="AD124" s="140"/>
      <c r="AE124" s="140"/>
    </row>
    <row r="125" s="2" customFormat="1" ht="22.8" customHeight="1">
      <c r="A125" s="36"/>
      <c r="B125" s="37"/>
      <c r="C125" s="91" t="s">
        <v>115</v>
      </c>
      <c r="D125" s="36"/>
      <c r="E125" s="36"/>
      <c r="F125" s="36"/>
      <c r="G125" s="36"/>
      <c r="H125" s="36"/>
      <c r="I125" s="36"/>
      <c r="J125" s="147">
        <f>BK125</f>
        <v>0</v>
      </c>
      <c r="K125" s="36"/>
      <c r="L125" s="37"/>
      <c r="M125" s="87"/>
      <c r="N125" s="71"/>
      <c r="O125" s="88"/>
      <c r="P125" s="148">
        <f>P126+P162+P239</f>
        <v>0</v>
      </c>
      <c r="Q125" s="88"/>
      <c r="R125" s="148">
        <f>R126+R162+R239</f>
        <v>15.600871809999999</v>
      </c>
      <c r="S125" s="88"/>
      <c r="T125" s="149">
        <f>T126+T162+T239</f>
        <v>36.075711999999996</v>
      </c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T125" s="17" t="s">
        <v>75</v>
      </c>
      <c r="AU125" s="17" t="s">
        <v>89</v>
      </c>
      <c r="BK125" s="150">
        <f>BK126+BK162+BK239</f>
        <v>0</v>
      </c>
    </row>
    <row r="126" s="12" customFormat="1" ht="25.92" customHeight="1">
      <c r="A126" s="12"/>
      <c r="B126" s="151"/>
      <c r="C126" s="12"/>
      <c r="D126" s="152" t="s">
        <v>75</v>
      </c>
      <c r="E126" s="153" t="s">
        <v>116</v>
      </c>
      <c r="F126" s="153" t="s">
        <v>117</v>
      </c>
      <c r="G126" s="12"/>
      <c r="H126" s="12"/>
      <c r="I126" s="154"/>
      <c r="J126" s="155">
        <f>BK126</f>
        <v>0</v>
      </c>
      <c r="K126" s="12"/>
      <c r="L126" s="151"/>
      <c r="M126" s="156"/>
      <c r="N126" s="157"/>
      <c r="O126" s="157"/>
      <c r="P126" s="158">
        <f>P127+P132+P142+P145+P155</f>
        <v>0</v>
      </c>
      <c r="Q126" s="157"/>
      <c r="R126" s="158">
        <f>R127+R132+R142+R145+R155</f>
        <v>14.044089189999999</v>
      </c>
      <c r="S126" s="157"/>
      <c r="T126" s="159">
        <f>T127+T132+T142+T145+T155</f>
        <v>35.318483999999998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152" t="s">
        <v>81</v>
      </c>
      <c r="AT126" s="160" t="s">
        <v>75</v>
      </c>
      <c r="AU126" s="160" t="s">
        <v>76</v>
      </c>
      <c r="AY126" s="152" t="s">
        <v>118</v>
      </c>
      <c r="BK126" s="161">
        <f>BK127+BK132+BK142+BK145+BK155</f>
        <v>0</v>
      </c>
    </row>
    <row r="127" s="12" customFormat="1" ht="22.8" customHeight="1">
      <c r="A127" s="12"/>
      <c r="B127" s="151"/>
      <c r="C127" s="12"/>
      <c r="D127" s="152" t="s">
        <v>75</v>
      </c>
      <c r="E127" s="162" t="s">
        <v>119</v>
      </c>
      <c r="F127" s="162" t="s">
        <v>120</v>
      </c>
      <c r="G127" s="12"/>
      <c r="H127" s="12"/>
      <c r="I127" s="154"/>
      <c r="J127" s="163">
        <f>BK127</f>
        <v>0</v>
      </c>
      <c r="K127" s="12"/>
      <c r="L127" s="151"/>
      <c r="M127" s="156"/>
      <c r="N127" s="157"/>
      <c r="O127" s="157"/>
      <c r="P127" s="158">
        <f>SUM(P128:P131)</f>
        <v>0</v>
      </c>
      <c r="Q127" s="157"/>
      <c r="R127" s="158">
        <f>SUM(R128:R131)</f>
        <v>1.1822085</v>
      </c>
      <c r="S127" s="157"/>
      <c r="T127" s="159">
        <f>SUM(T128:T131)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152" t="s">
        <v>81</v>
      </c>
      <c r="AT127" s="160" t="s">
        <v>75</v>
      </c>
      <c r="AU127" s="160" t="s">
        <v>81</v>
      </c>
      <c r="AY127" s="152" t="s">
        <v>118</v>
      </c>
      <c r="BK127" s="161">
        <f>SUM(BK128:BK131)</f>
        <v>0</v>
      </c>
    </row>
    <row r="128" s="2" customFormat="1" ht="24.15" customHeight="1">
      <c r="A128" s="36"/>
      <c r="B128" s="164"/>
      <c r="C128" s="165" t="s">
        <v>81</v>
      </c>
      <c r="D128" s="165" t="s">
        <v>121</v>
      </c>
      <c r="E128" s="166" t="s">
        <v>122</v>
      </c>
      <c r="F128" s="167" t="s">
        <v>123</v>
      </c>
      <c r="G128" s="168" t="s">
        <v>124</v>
      </c>
      <c r="H128" s="169">
        <v>14.85</v>
      </c>
      <c r="I128" s="170"/>
      <c r="J128" s="171">
        <f>ROUND(I128*H128,2)</f>
        <v>0</v>
      </c>
      <c r="K128" s="172"/>
      <c r="L128" s="37"/>
      <c r="M128" s="173" t="s">
        <v>1</v>
      </c>
      <c r="N128" s="174" t="s">
        <v>41</v>
      </c>
      <c r="O128" s="75"/>
      <c r="P128" s="175">
        <f>O128*H128</f>
        <v>0</v>
      </c>
      <c r="Q128" s="175">
        <v>0.079210000000000003</v>
      </c>
      <c r="R128" s="175">
        <f>Q128*H128</f>
        <v>1.1762684999999999</v>
      </c>
      <c r="S128" s="175">
        <v>0</v>
      </c>
      <c r="T128" s="176">
        <f>S128*H128</f>
        <v>0</v>
      </c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R128" s="177" t="s">
        <v>125</v>
      </c>
      <c r="AT128" s="177" t="s">
        <v>121</v>
      </c>
      <c r="AU128" s="177" t="s">
        <v>83</v>
      </c>
      <c r="AY128" s="17" t="s">
        <v>118</v>
      </c>
      <c r="BE128" s="178">
        <f>IF(N128="základní",J128,0)</f>
        <v>0</v>
      </c>
      <c r="BF128" s="178">
        <f>IF(N128="snížená",J128,0)</f>
        <v>0</v>
      </c>
      <c r="BG128" s="178">
        <f>IF(N128="zákl. přenesená",J128,0)</f>
        <v>0</v>
      </c>
      <c r="BH128" s="178">
        <f>IF(N128="sníž. přenesená",J128,0)</f>
        <v>0</v>
      </c>
      <c r="BI128" s="178">
        <f>IF(N128="nulová",J128,0)</f>
        <v>0</v>
      </c>
      <c r="BJ128" s="17" t="s">
        <v>81</v>
      </c>
      <c r="BK128" s="178">
        <f>ROUND(I128*H128,2)</f>
        <v>0</v>
      </c>
      <c r="BL128" s="17" t="s">
        <v>125</v>
      </c>
      <c r="BM128" s="177" t="s">
        <v>126</v>
      </c>
    </row>
    <row r="129" s="13" customFormat="1">
      <c r="A129" s="13"/>
      <c r="B129" s="179"/>
      <c r="C129" s="13"/>
      <c r="D129" s="180" t="s">
        <v>127</v>
      </c>
      <c r="E129" s="181" t="s">
        <v>1</v>
      </c>
      <c r="F129" s="182" t="s">
        <v>128</v>
      </c>
      <c r="G129" s="13"/>
      <c r="H129" s="183">
        <v>14.85</v>
      </c>
      <c r="I129" s="184"/>
      <c r="J129" s="13"/>
      <c r="K129" s="13"/>
      <c r="L129" s="179"/>
      <c r="M129" s="185"/>
      <c r="N129" s="186"/>
      <c r="O129" s="186"/>
      <c r="P129" s="186"/>
      <c r="Q129" s="186"/>
      <c r="R129" s="186"/>
      <c r="S129" s="186"/>
      <c r="T129" s="187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181" t="s">
        <v>127</v>
      </c>
      <c r="AU129" s="181" t="s">
        <v>83</v>
      </c>
      <c r="AV129" s="13" t="s">
        <v>83</v>
      </c>
      <c r="AW129" s="13" t="s">
        <v>32</v>
      </c>
      <c r="AX129" s="13" t="s">
        <v>81</v>
      </c>
      <c r="AY129" s="181" t="s">
        <v>118</v>
      </c>
    </row>
    <row r="130" s="2" customFormat="1" ht="24.15" customHeight="1">
      <c r="A130" s="36"/>
      <c r="B130" s="164"/>
      <c r="C130" s="165" t="s">
        <v>83</v>
      </c>
      <c r="D130" s="165" t="s">
        <v>121</v>
      </c>
      <c r="E130" s="166" t="s">
        <v>129</v>
      </c>
      <c r="F130" s="167" t="s">
        <v>130</v>
      </c>
      <c r="G130" s="168" t="s">
        <v>131</v>
      </c>
      <c r="H130" s="169">
        <v>29.699999999999999</v>
      </c>
      <c r="I130" s="170"/>
      <c r="J130" s="171">
        <f>ROUND(I130*H130,2)</f>
        <v>0</v>
      </c>
      <c r="K130" s="172"/>
      <c r="L130" s="37"/>
      <c r="M130" s="173" t="s">
        <v>1</v>
      </c>
      <c r="N130" s="174" t="s">
        <v>41</v>
      </c>
      <c r="O130" s="75"/>
      <c r="P130" s="175">
        <f>O130*H130</f>
        <v>0</v>
      </c>
      <c r="Q130" s="175">
        <v>0.00020000000000000001</v>
      </c>
      <c r="R130" s="175">
        <f>Q130*H130</f>
        <v>0.00594</v>
      </c>
      <c r="S130" s="175">
        <v>0</v>
      </c>
      <c r="T130" s="176">
        <f>S130*H130</f>
        <v>0</v>
      </c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R130" s="177" t="s">
        <v>125</v>
      </c>
      <c r="AT130" s="177" t="s">
        <v>121</v>
      </c>
      <c r="AU130" s="177" t="s">
        <v>83</v>
      </c>
      <c r="AY130" s="17" t="s">
        <v>118</v>
      </c>
      <c r="BE130" s="178">
        <f>IF(N130="základní",J130,0)</f>
        <v>0</v>
      </c>
      <c r="BF130" s="178">
        <f>IF(N130="snížená",J130,0)</f>
        <v>0</v>
      </c>
      <c r="BG130" s="178">
        <f>IF(N130="zákl. přenesená",J130,0)</f>
        <v>0</v>
      </c>
      <c r="BH130" s="178">
        <f>IF(N130="sníž. přenesená",J130,0)</f>
        <v>0</v>
      </c>
      <c r="BI130" s="178">
        <f>IF(N130="nulová",J130,0)</f>
        <v>0</v>
      </c>
      <c r="BJ130" s="17" t="s">
        <v>81</v>
      </c>
      <c r="BK130" s="178">
        <f>ROUND(I130*H130,2)</f>
        <v>0</v>
      </c>
      <c r="BL130" s="17" t="s">
        <v>125</v>
      </c>
      <c r="BM130" s="177" t="s">
        <v>132</v>
      </c>
    </row>
    <row r="131" s="13" customFormat="1">
      <c r="A131" s="13"/>
      <c r="B131" s="179"/>
      <c r="C131" s="13"/>
      <c r="D131" s="180" t="s">
        <v>127</v>
      </c>
      <c r="E131" s="181" t="s">
        <v>1</v>
      </c>
      <c r="F131" s="182" t="s">
        <v>133</v>
      </c>
      <c r="G131" s="13"/>
      <c r="H131" s="183">
        <v>29.699999999999999</v>
      </c>
      <c r="I131" s="184"/>
      <c r="J131" s="13"/>
      <c r="K131" s="13"/>
      <c r="L131" s="179"/>
      <c r="M131" s="185"/>
      <c r="N131" s="186"/>
      <c r="O131" s="186"/>
      <c r="P131" s="186"/>
      <c r="Q131" s="186"/>
      <c r="R131" s="186"/>
      <c r="S131" s="186"/>
      <c r="T131" s="187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181" t="s">
        <v>127</v>
      </c>
      <c r="AU131" s="181" t="s">
        <v>83</v>
      </c>
      <c r="AV131" s="13" t="s">
        <v>83</v>
      </c>
      <c r="AW131" s="13" t="s">
        <v>32</v>
      </c>
      <c r="AX131" s="13" t="s">
        <v>81</v>
      </c>
      <c r="AY131" s="181" t="s">
        <v>118</v>
      </c>
    </row>
    <row r="132" s="12" customFormat="1" ht="22.8" customHeight="1">
      <c r="A132" s="12"/>
      <c r="B132" s="151"/>
      <c r="C132" s="12"/>
      <c r="D132" s="152" t="s">
        <v>75</v>
      </c>
      <c r="E132" s="162" t="s">
        <v>125</v>
      </c>
      <c r="F132" s="162" t="s">
        <v>134</v>
      </c>
      <c r="G132" s="12"/>
      <c r="H132" s="12"/>
      <c r="I132" s="154"/>
      <c r="J132" s="163">
        <f>BK132</f>
        <v>0</v>
      </c>
      <c r="K132" s="12"/>
      <c r="L132" s="151"/>
      <c r="M132" s="156"/>
      <c r="N132" s="157"/>
      <c r="O132" s="157"/>
      <c r="P132" s="158">
        <f>SUM(P133:P141)</f>
        <v>0</v>
      </c>
      <c r="Q132" s="157"/>
      <c r="R132" s="158">
        <f>SUM(R133:R141)</f>
        <v>1.2342491900000001</v>
      </c>
      <c r="S132" s="157"/>
      <c r="T132" s="159">
        <f>SUM(T133:T141)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152" t="s">
        <v>81</v>
      </c>
      <c r="AT132" s="160" t="s">
        <v>75</v>
      </c>
      <c r="AU132" s="160" t="s">
        <v>81</v>
      </c>
      <c r="AY132" s="152" t="s">
        <v>118</v>
      </c>
      <c r="BK132" s="161">
        <f>SUM(BK133:BK141)</f>
        <v>0</v>
      </c>
    </row>
    <row r="133" s="2" customFormat="1" ht="16.5" customHeight="1">
      <c r="A133" s="36"/>
      <c r="B133" s="164"/>
      <c r="C133" s="165" t="s">
        <v>119</v>
      </c>
      <c r="D133" s="165" t="s">
        <v>121</v>
      </c>
      <c r="E133" s="166" t="s">
        <v>135</v>
      </c>
      <c r="F133" s="167" t="s">
        <v>136</v>
      </c>
      <c r="G133" s="168" t="s">
        <v>124</v>
      </c>
      <c r="H133" s="169">
        <v>13.055</v>
      </c>
      <c r="I133" s="170"/>
      <c r="J133" s="171">
        <f>ROUND(I133*H133,2)</f>
        <v>0</v>
      </c>
      <c r="K133" s="172"/>
      <c r="L133" s="37"/>
      <c r="M133" s="173" t="s">
        <v>1</v>
      </c>
      <c r="N133" s="174" t="s">
        <v>41</v>
      </c>
      <c r="O133" s="75"/>
      <c r="P133" s="175">
        <f>O133*H133</f>
        <v>0</v>
      </c>
      <c r="Q133" s="175">
        <v>0.0057600000000000004</v>
      </c>
      <c r="R133" s="175">
        <f>Q133*H133</f>
        <v>0.075196800000000008</v>
      </c>
      <c r="S133" s="175">
        <v>0</v>
      </c>
      <c r="T133" s="176">
        <f>S133*H133</f>
        <v>0</v>
      </c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R133" s="177" t="s">
        <v>125</v>
      </c>
      <c r="AT133" s="177" t="s">
        <v>121</v>
      </c>
      <c r="AU133" s="177" t="s">
        <v>83</v>
      </c>
      <c r="AY133" s="17" t="s">
        <v>118</v>
      </c>
      <c r="BE133" s="178">
        <f>IF(N133="základní",J133,0)</f>
        <v>0</v>
      </c>
      <c r="BF133" s="178">
        <f>IF(N133="snížená",J133,0)</f>
        <v>0</v>
      </c>
      <c r="BG133" s="178">
        <f>IF(N133="zákl. přenesená",J133,0)</f>
        <v>0</v>
      </c>
      <c r="BH133" s="178">
        <f>IF(N133="sníž. přenesená",J133,0)</f>
        <v>0</v>
      </c>
      <c r="BI133" s="178">
        <f>IF(N133="nulová",J133,0)</f>
        <v>0</v>
      </c>
      <c r="BJ133" s="17" t="s">
        <v>81</v>
      </c>
      <c r="BK133" s="178">
        <f>ROUND(I133*H133,2)</f>
        <v>0</v>
      </c>
      <c r="BL133" s="17" t="s">
        <v>125</v>
      </c>
      <c r="BM133" s="177" t="s">
        <v>137</v>
      </c>
    </row>
    <row r="134" s="13" customFormat="1">
      <c r="A134" s="13"/>
      <c r="B134" s="179"/>
      <c r="C134" s="13"/>
      <c r="D134" s="180" t="s">
        <v>127</v>
      </c>
      <c r="E134" s="181" t="s">
        <v>1</v>
      </c>
      <c r="F134" s="182" t="s">
        <v>138</v>
      </c>
      <c r="G134" s="13"/>
      <c r="H134" s="183">
        <v>4.0999999999999996</v>
      </c>
      <c r="I134" s="184"/>
      <c r="J134" s="13"/>
      <c r="K134" s="13"/>
      <c r="L134" s="179"/>
      <c r="M134" s="185"/>
      <c r="N134" s="186"/>
      <c r="O134" s="186"/>
      <c r="P134" s="186"/>
      <c r="Q134" s="186"/>
      <c r="R134" s="186"/>
      <c r="S134" s="186"/>
      <c r="T134" s="187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181" t="s">
        <v>127</v>
      </c>
      <c r="AU134" s="181" t="s">
        <v>83</v>
      </c>
      <c r="AV134" s="13" t="s">
        <v>83</v>
      </c>
      <c r="AW134" s="13" t="s">
        <v>32</v>
      </c>
      <c r="AX134" s="13" t="s">
        <v>76</v>
      </c>
      <c r="AY134" s="181" t="s">
        <v>118</v>
      </c>
    </row>
    <row r="135" s="13" customFormat="1">
      <c r="A135" s="13"/>
      <c r="B135" s="179"/>
      <c r="C135" s="13"/>
      <c r="D135" s="180" t="s">
        <v>127</v>
      </c>
      <c r="E135" s="181" t="s">
        <v>1</v>
      </c>
      <c r="F135" s="182" t="s">
        <v>139</v>
      </c>
      <c r="G135" s="13"/>
      <c r="H135" s="183">
        <v>8.9550000000000001</v>
      </c>
      <c r="I135" s="184"/>
      <c r="J135" s="13"/>
      <c r="K135" s="13"/>
      <c r="L135" s="179"/>
      <c r="M135" s="185"/>
      <c r="N135" s="186"/>
      <c r="O135" s="186"/>
      <c r="P135" s="186"/>
      <c r="Q135" s="186"/>
      <c r="R135" s="186"/>
      <c r="S135" s="186"/>
      <c r="T135" s="187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181" t="s">
        <v>127</v>
      </c>
      <c r="AU135" s="181" t="s">
        <v>83</v>
      </c>
      <c r="AV135" s="13" t="s">
        <v>83</v>
      </c>
      <c r="AW135" s="13" t="s">
        <v>32</v>
      </c>
      <c r="AX135" s="13" t="s">
        <v>76</v>
      </c>
      <c r="AY135" s="181" t="s">
        <v>118</v>
      </c>
    </row>
    <row r="136" s="14" customFormat="1">
      <c r="A136" s="14"/>
      <c r="B136" s="188"/>
      <c r="C136" s="14"/>
      <c r="D136" s="180" t="s">
        <v>127</v>
      </c>
      <c r="E136" s="189" t="s">
        <v>1</v>
      </c>
      <c r="F136" s="190" t="s">
        <v>140</v>
      </c>
      <c r="G136" s="14"/>
      <c r="H136" s="191">
        <v>13.055</v>
      </c>
      <c r="I136" s="192"/>
      <c r="J136" s="14"/>
      <c r="K136" s="14"/>
      <c r="L136" s="188"/>
      <c r="M136" s="193"/>
      <c r="N136" s="194"/>
      <c r="O136" s="194"/>
      <c r="P136" s="194"/>
      <c r="Q136" s="194"/>
      <c r="R136" s="194"/>
      <c r="S136" s="194"/>
      <c r="T136" s="195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189" t="s">
        <v>127</v>
      </c>
      <c r="AU136" s="189" t="s">
        <v>83</v>
      </c>
      <c r="AV136" s="14" t="s">
        <v>125</v>
      </c>
      <c r="AW136" s="14" t="s">
        <v>32</v>
      </c>
      <c r="AX136" s="14" t="s">
        <v>81</v>
      </c>
      <c r="AY136" s="189" t="s">
        <v>118</v>
      </c>
    </row>
    <row r="137" s="2" customFormat="1" ht="24.15" customHeight="1">
      <c r="A137" s="36"/>
      <c r="B137" s="164"/>
      <c r="C137" s="165" t="s">
        <v>125</v>
      </c>
      <c r="D137" s="165" t="s">
        <v>121</v>
      </c>
      <c r="E137" s="166" t="s">
        <v>141</v>
      </c>
      <c r="F137" s="167" t="s">
        <v>142</v>
      </c>
      <c r="G137" s="168" t="s">
        <v>143</v>
      </c>
      <c r="H137" s="169">
        <v>0.041000000000000002</v>
      </c>
      <c r="I137" s="170"/>
      <c r="J137" s="171">
        <f>ROUND(I137*H137,2)</f>
        <v>0</v>
      </c>
      <c r="K137" s="172"/>
      <c r="L137" s="37"/>
      <c r="M137" s="173" t="s">
        <v>1</v>
      </c>
      <c r="N137" s="174" t="s">
        <v>41</v>
      </c>
      <c r="O137" s="75"/>
      <c r="P137" s="175">
        <f>O137*H137</f>
        <v>0</v>
      </c>
      <c r="Q137" s="175">
        <v>1.05291</v>
      </c>
      <c r="R137" s="175">
        <f>Q137*H137</f>
        <v>0.043169310000000002</v>
      </c>
      <c r="S137" s="175">
        <v>0</v>
      </c>
      <c r="T137" s="176">
        <f>S137*H137</f>
        <v>0</v>
      </c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R137" s="177" t="s">
        <v>125</v>
      </c>
      <c r="AT137" s="177" t="s">
        <v>121</v>
      </c>
      <c r="AU137" s="177" t="s">
        <v>83</v>
      </c>
      <c r="AY137" s="17" t="s">
        <v>118</v>
      </c>
      <c r="BE137" s="178">
        <f>IF(N137="základní",J137,0)</f>
        <v>0</v>
      </c>
      <c r="BF137" s="178">
        <f>IF(N137="snížená",J137,0)</f>
        <v>0</v>
      </c>
      <c r="BG137" s="178">
        <f>IF(N137="zákl. přenesená",J137,0)</f>
        <v>0</v>
      </c>
      <c r="BH137" s="178">
        <f>IF(N137="sníž. přenesená",J137,0)</f>
        <v>0</v>
      </c>
      <c r="BI137" s="178">
        <f>IF(N137="nulová",J137,0)</f>
        <v>0</v>
      </c>
      <c r="BJ137" s="17" t="s">
        <v>81</v>
      </c>
      <c r="BK137" s="178">
        <f>ROUND(I137*H137,2)</f>
        <v>0</v>
      </c>
      <c r="BL137" s="17" t="s">
        <v>125</v>
      </c>
      <c r="BM137" s="177" t="s">
        <v>144</v>
      </c>
    </row>
    <row r="138" s="13" customFormat="1">
      <c r="A138" s="13"/>
      <c r="B138" s="179"/>
      <c r="C138" s="13"/>
      <c r="D138" s="180" t="s">
        <v>127</v>
      </c>
      <c r="E138" s="181" t="s">
        <v>1</v>
      </c>
      <c r="F138" s="182" t="s">
        <v>145</v>
      </c>
      <c r="G138" s="13"/>
      <c r="H138" s="183">
        <v>0.041000000000000002</v>
      </c>
      <c r="I138" s="184"/>
      <c r="J138" s="13"/>
      <c r="K138" s="13"/>
      <c r="L138" s="179"/>
      <c r="M138" s="185"/>
      <c r="N138" s="186"/>
      <c r="O138" s="186"/>
      <c r="P138" s="186"/>
      <c r="Q138" s="186"/>
      <c r="R138" s="186"/>
      <c r="S138" s="186"/>
      <c r="T138" s="187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181" t="s">
        <v>127</v>
      </c>
      <c r="AU138" s="181" t="s">
        <v>83</v>
      </c>
      <c r="AV138" s="13" t="s">
        <v>83</v>
      </c>
      <c r="AW138" s="13" t="s">
        <v>32</v>
      </c>
      <c r="AX138" s="13" t="s">
        <v>81</v>
      </c>
      <c r="AY138" s="181" t="s">
        <v>118</v>
      </c>
    </row>
    <row r="139" s="2" customFormat="1" ht="16.5" customHeight="1">
      <c r="A139" s="36"/>
      <c r="B139" s="164"/>
      <c r="C139" s="165" t="s">
        <v>146</v>
      </c>
      <c r="D139" s="165" t="s">
        <v>121</v>
      </c>
      <c r="E139" s="166" t="s">
        <v>147</v>
      </c>
      <c r="F139" s="167" t="s">
        <v>148</v>
      </c>
      <c r="G139" s="168" t="s">
        <v>149</v>
      </c>
      <c r="H139" s="169">
        <v>0.44600000000000001</v>
      </c>
      <c r="I139" s="170"/>
      <c r="J139" s="171">
        <f>ROUND(I139*H139,2)</f>
        <v>0</v>
      </c>
      <c r="K139" s="172"/>
      <c r="L139" s="37"/>
      <c r="M139" s="173" t="s">
        <v>1</v>
      </c>
      <c r="N139" s="174" t="s">
        <v>41</v>
      </c>
      <c r="O139" s="75"/>
      <c r="P139" s="175">
        <f>O139*H139</f>
        <v>0</v>
      </c>
      <c r="Q139" s="175">
        <v>2.5019800000000001</v>
      </c>
      <c r="R139" s="175">
        <f>Q139*H139</f>
        <v>1.1158830800000001</v>
      </c>
      <c r="S139" s="175">
        <v>0</v>
      </c>
      <c r="T139" s="176">
        <f>S139*H139</f>
        <v>0</v>
      </c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R139" s="177" t="s">
        <v>125</v>
      </c>
      <c r="AT139" s="177" t="s">
        <v>121</v>
      </c>
      <c r="AU139" s="177" t="s">
        <v>83</v>
      </c>
      <c r="AY139" s="17" t="s">
        <v>118</v>
      </c>
      <c r="BE139" s="178">
        <f>IF(N139="základní",J139,0)</f>
        <v>0</v>
      </c>
      <c r="BF139" s="178">
        <f>IF(N139="snížená",J139,0)</f>
        <v>0</v>
      </c>
      <c r="BG139" s="178">
        <f>IF(N139="zákl. přenesená",J139,0)</f>
        <v>0</v>
      </c>
      <c r="BH139" s="178">
        <f>IF(N139="sníž. přenesená",J139,0)</f>
        <v>0</v>
      </c>
      <c r="BI139" s="178">
        <f>IF(N139="nulová",J139,0)</f>
        <v>0</v>
      </c>
      <c r="BJ139" s="17" t="s">
        <v>81</v>
      </c>
      <c r="BK139" s="178">
        <f>ROUND(I139*H139,2)</f>
        <v>0</v>
      </c>
      <c r="BL139" s="17" t="s">
        <v>125</v>
      </c>
      <c r="BM139" s="177" t="s">
        <v>150</v>
      </c>
    </row>
    <row r="140" s="13" customFormat="1">
      <c r="A140" s="13"/>
      <c r="B140" s="179"/>
      <c r="C140" s="13"/>
      <c r="D140" s="180" t="s">
        <v>127</v>
      </c>
      <c r="E140" s="181" t="s">
        <v>1</v>
      </c>
      <c r="F140" s="182" t="s">
        <v>151</v>
      </c>
      <c r="G140" s="13"/>
      <c r="H140" s="183">
        <v>0.44600000000000001</v>
      </c>
      <c r="I140" s="184"/>
      <c r="J140" s="13"/>
      <c r="K140" s="13"/>
      <c r="L140" s="179"/>
      <c r="M140" s="185"/>
      <c r="N140" s="186"/>
      <c r="O140" s="186"/>
      <c r="P140" s="186"/>
      <c r="Q140" s="186"/>
      <c r="R140" s="186"/>
      <c r="S140" s="186"/>
      <c r="T140" s="187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181" t="s">
        <v>127</v>
      </c>
      <c r="AU140" s="181" t="s">
        <v>83</v>
      </c>
      <c r="AV140" s="13" t="s">
        <v>83</v>
      </c>
      <c r="AW140" s="13" t="s">
        <v>32</v>
      </c>
      <c r="AX140" s="13" t="s">
        <v>81</v>
      </c>
      <c r="AY140" s="181" t="s">
        <v>118</v>
      </c>
    </row>
    <row r="141" s="2" customFormat="1" ht="16.5" customHeight="1">
      <c r="A141" s="36"/>
      <c r="B141" s="164"/>
      <c r="C141" s="165" t="s">
        <v>152</v>
      </c>
      <c r="D141" s="165" t="s">
        <v>121</v>
      </c>
      <c r="E141" s="166" t="s">
        <v>153</v>
      </c>
      <c r="F141" s="167" t="s">
        <v>154</v>
      </c>
      <c r="G141" s="168" t="s">
        <v>124</v>
      </c>
      <c r="H141" s="169">
        <v>13.055</v>
      </c>
      <c r="I141" s="170"/>
      <c r="J141" s="171">
        <f>ROUND(I141*H141,2)</f>
        <v>0</v>
      </c>
      <c r="K141" s="172"/>
      <c r="L141" s="37"/>
      <c r="M141" s="173" t="s">
        <v>1</v>
      </c>
      <c r="N141" s="174" t="s">
        <v>41</v>
      </c>
      <c r="O141" s="75"/>
      <c r="P141" s="175">
        <f>O141*H141</f>
        <v>0</v>
      </c>
      <c r="Q141" s="175">
        <v>0</v>
      </c>
      <c r="R141" s="175">
        <f>Q141*H141</f>
        <v>0</v>
      </c>
      <c r="S141" s="175">
        <v>0</v>
      </c>
      <c r="T141" s="176">
        <f>S141*H141</f>
        <v>0</v>
      </c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R141" s="177" t="s">
        <v>125</v>
      </c>
      <c r="AT141" s="177" t="s">
        <v>121</v>
      </c>
      <c r="AU141" s="177" t="s">
        <v>83</v>
      </c>
      <c r="AY141" s="17" t="s">
        <v>118</v>
      </c>
      <c r="BE141" s="178">
        <f>IF(N141="základní",J141,0)</f>
        <v>0</v>
      </c>
      <c r="BF141" s="178">
        <f>IF(N141="snížená",J141,0)</f>
        <v>0</v>
      </c>
      <c r="BG141" s="178">
        <f>IF(N141="zákl. přenesená",J141,0)</f>
        <v>0</v>
      </c>
      <c r="BH141" s="178">
        <f>IF(N141="sníž. přenesená",J141,0)</f>
        <v>0</v>
      </c>
      <c r="BI141" s="178">
        <f>IF(N141="nulová",J141,0)</f>
        <v>0</v>
      </c>
      <c r="BJ141" s="17" t="s">
        <v>81</v>
      </c>
      <c r="BK141" s="178">
        <f>ROUND(I141*H141,2)</f>
        <v>0</v>
      </c>
      <c r="BL141" s="17" t="s">
        <v>125</v>
      </c>
      <c r="BM141" s="177" t="s">
        <v>155</v>
      </c>
    </row>
    <row r="142" s="12" customFormat="1" ht="22.8" customHeight="1">
      <c r="A142" s="12"/>
      <c r="B142" s="151"/>
      <c r="C142" s="12"/>
      <c r="D142" s="152" t="s">
        <v>75</v>
      </c>
      <c r="E142" s="162" t="s">
        <v>152</v>
      </c>
      <c r="F142" s="162" t="s">
        <v>156</v>
      </c>
      <c r="G142" s="12"/>
      <c r="H142" s="12"/>
      <c r="I142" s="154"/>
      <c r="J142" s="163">
        <f>BK142</f>
        <v>0</v>
      </c>
      <c r="K142" s="12"/>
      <c r="L142" s="151"/>
      <c r="M142" s="156"/>
      <c r="N142" s="157"/>
      <c r="O142" s="157"/>
      <c r="P142" s="158">
        <f>SUM(P143:P144)</f>
        <v>0</v>
      </c>
      <c r="Q142" s="157"/>
      <c r="R142" s="158">
        <f>SUM(R143:R144)</f>
        <v>11.627411499999999</v>
      </c>
      <c r="S142" s="157"/>
      <c r="T142" s="159">
        <f>SUM(T143:T144)</f>
        <v>0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152" t="s">
        <v>81</v>
      </c>
      <c r="AT142" s="160" t="s">
        <v>75</v>
      </c>
      <c r="AU142" s="160" t="s">
        <v>81</v>
      </c>
      <c r="AY142" s="152" t="s">
        <v>118</v>
      </c>
      <c r="BK142" s="161">
        <f>SUM(BK143:BK144)</f>
        <v>0</v>
      </c>
    </row>
    <row r="143" s="2" customFormat="1" ht="24.15" customHeight="1">
      <c r="A143" s="36"/>
      <c r="B143" s="164"/>
      <c r="C143" s="165" t="s">
        <v>157</v>
      </c>
      <c r="D143" s="165" t="s">
        <v>121</v>
      </c>
      <c r="E143" s="166" t="s">
        <v>158</v>
      </c>
      <c r="F143" s="167" t="s">
        <v>159</v>
      </c>
      <c r="G143" s="168" t="s">
        <v>124</v>
      </c>
      <c r="H143" s="169">
        <v>104.095</v>
      </c>
      <c r="I143" s="170"/>
      <c r="J143" s="171">
        <f>ROUND(I143*H143,2)</f>
        <v>0</v>
      </c>
      <c r="K143" s="172"/>
      <c r="L143" s="37"/>
      <c r="M143" s="173" t="s">
        <v>1</v>
      </c>
      <c r="N143" s="174" t="s">
        <v>41</v>
      </c>
      <c r="O143" s="75"/>
      <c r="P143" s="175">
        <f>O143*H143</f>
        <v>0</v>
      </c>
      <c r="Q143" s="175">
        <v>0.11169999999999999</v>
      </c>
      <c r="R143" s="175">
        <f>Q143*H143</f>
        <v>11.627411499999999</v>
      </c>
      <c r="S143" s="175">
        <v>0</v>
      </c>
      <c r="T143" s="176">
        <f>S143*H143</f>
        <v>0</v>
      </c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R143" s="177" t="s">
        <v>125</v>
      </c>
      <c r="AT143" s="177" t="s">
        <v>121</v>
      </c>
      <c r="AU143" s="177" t="s">
        <v>83</v>
      </c>
      <c r="AY143" s="17" t="s">
        <v>118</v>
      </c>
      <c r="BE143" s="178">
        <f>IF(N143="základní",J143,0)</f>
        <v>0</v>
      </c>
      <c r="BF143" s="178">
        <f>IF(N143="snížená",J143,0)</f>
        <v>0</v>
      </c>
      <c r="BG143" s="178">
        <f>IF(N143="zákl. přenesená",J143,0)</f>
        <v>0</v>
      </c>
      <c r="BH143" s="178">
        <f>IF(N143="sníž. přenesená",J143,0)</f>
        <v>0</v>
      </c>
      <c r="BI143" s="178">
        <f>IF(N143="nulová",J143,0)</f>
        <v>0</v>
      </c>
      <c r="BJ143" s="17" t="s">
        <v>81</v>
      </c>
      <c r="BK143" s="178">
        <f>ROUND(I143*H143,2)</f>
        <v>0</v>
      </c>
      <c r="BL143" s="17" t="s">
        <v>125</v>
      </c>
      <c r="BM143" s="177" t="s">
        <v>160</v>
      </c>
    </row>
    <row r="144" s="13" customFormat="1">
      <c r="A144" s="13"/>
      <c r="B144" s="179"/>
      <c r="C144" s="13"/>
      <c r="D144" s="180" t="s">
        <v>127</v>
      </c>
      <c r="E144" s="181" t="s">
        <v>1</v>
      </c>
      <c r="F144" s="182" t="s">
        <v>161</v>
      </c>
      <c r="G144" s="13"/>
      <c r="H144" s="183">
        <v>104.095</v>
      </c>
      <c r="I144" s="184"/>
      <c r="J144" s="13"/>
      <c r="K144" s="13"/>
      <c r="L144" s="179"/>
      <c r="M144" s="185"/>
      <c r="N144" s="186"/>
      <c r="O144" s="186"/>
      <c r="P144" s="186"/>
      <c r="Q144" s="186"/>
      <c r="R144" s="186"/>
      <c r="S144" s="186"/>
      <c r="T144" s="187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181" t="s">
        <v>127</v>
      </c>
      <c r="AU144" s="181" t="s">
        <v>83</v>
      </c>
      <c r="AV144" s="13" t="s">
        <v>83</v>
      </c>
      <c r="AW144" s="13" t="s">
        <v>32</v>
      </c>
      <c r="AX144" s="13" t="s">
        <v>81</v>
      </c>
      <c r="AY144" s="181" t="s">
        <v>118</v>
      </c>
    </row>
    <row r="145" s="12" customFormat="1" ht="22.8" customHeight="1">
      <c r="A145" s="12"/>
      <c r="B145" s="151"/>
      <c r="C145" s="12"/>
      <c r="D145" s="152" t="s">
        <v>75</v>
      </c>
      <c r="E145" s="162" t="s">
        <v>162</v>
      </c>
      <c r="F145" s="162" t="s">
        <v>163</v>
      </c>
      <c r="G145" s="12"/>
      <c r="H145" s="12"/>
      <c r="I145" s="154"/>
      <c r="J145" s="163">
        <f>BK145</f>
        <v>0</v>
      </c>
      <c r="K145" s="12"/>
      <c r="L145" s="151"/>
      <c r="M145" s="156"/>
      <c r="N145" s="157"/>
      <c r="O145" s="157"/>
      <c r="P145" s="158">
        <f>SUM(P146:P154)</f>
        <v>0</v>
      </c>
      <c r="Q145" s="157"/>
      <c r="R145" s="158">
        <f>SUM(R146:R154)</f>
        <v>0.00022000000000000001</v>
      </c>
      <c r="S145" s="157"/>
      <c r="T145" s="159">
        <f>SUM(T146:T154)</f>
        <v>35.318483999999998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152" t="s">
        <v>81</v>
      </c>
      <c r="AT145" s="160" t="s">
        <v>75</v>
      </c>
      <c r="AU145" s="160" t="s">
        <v>81</v>
      </c>
      <c r="AY145" s="152" t="s">
        <v>118</v>
      </c>
      <c r="BK145" s="161">
        <f>SUM(BK146:BK154)</f>
        <v>0</v>
      </c>
    </row>
    <row r="146" s="2" customFormat="1" ht="24.15" customHeight="1">
      <c r="A146" s="36"/>
      <c r="B146" s="164"/>
      <c r="C146" s="165" t="s">
        <v>164</v>
      </c>
      <c r="D146" s="165" t="s">
        <v>121</v>
      </c>
      <c r="E146" s="166" t="s">
        <v>165</v>
      </c>
      <c r="F146" s="167" t="s">
        <v>166</v>
      </c>
      <c r="G146" s="168" t="s">
        <v>167</v>
      </c>
      <c r="H146" s="169">
        <v>11</v>
      </c>
      <c r="I146" s="170"/>
      <c r="J146" s="171">
        <f>ROUND(I146*H146,2)</f>
        <v>0</v>
      </c>
      <c r="K146" s="172"/>
      <c r="L146" s="37"/>
      <c r="M146" s="173" t="s">
        <v>1</v>
      </c>
      <c r="N146" s="174" t="s">
        <v>41</v>
      </c>
      <c r="O146" s="75"/>
      <c r="P146" s="175">
        <f>O146*H146</f>
        <v>0</v>
      </c>
      <c r="Q146" s="175">
        <v>2.0000000000000002E-05</v>
      </c>
      <c r="R146" s="175">
        <f>Q146*H146</f>
        <v>0.00022000000000000001</v>
      </c>
      <c r="S146" s="175">
        <v>0</v>
      </c>
      <c r="T146" s="176">
        <f>S146*H146</f>
        <v>0</v>
      </c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R146" s="177" t="s">
        <v>125</v>
      </c>
      <c r="AT146" s="177" t="s">
        <v>121</v>
      </c>
      <c r="AU146" s="177" t="s">
        <v>83</v>
      </c>
      <c r="AY146" s="17" t="s">
        <v>118</v>
      </c>
      <c r="BE146" s="178">
        <f>IF(N146="základní",J146,0)</f>
        <v>0</v>
      </c>
      <c r="BF146" s="178">
        <f>IF(N146="snížená",J146,0)</f>
        <v>0</v>
      </c>
      <c r="BG146" s="178">
        <f>IF(N146="zákl. přenesená",J146,0)</f>
        <v>0</v>
      </c>
      <c r="BH146" s="178">
        <f>IF(N146="sníž. přenesená",J146,0)</f>
        <v>0</v>
      </c>
      <c r="BI146" s="178">
        <f>IF(N146="nulová",J146,0)</f>
        <v>0</v>
      </c>
      <c r="BJ146" s="17" t="s">
        <v>81</v>
      </c>
      <c r="BK146" s="178">
        <f>ROUND(I146*H146,2)</f>
        <v>0</v>
      </c>
      <c r="BL146" s="17" t="s">
        <v>125</v>
      </c>
      <c r="BM146" s="177" t="s">
        <v>168</v>
      </c>
    </row>
    <row r="147" s="2" customFormat="1" ht="24.15" customHeight="1">
      <c r="A147" s="36"/>
      <c r="B147" s="164"/>
      <c r="C147" s="165" t="s">
        <v>162</v>
      </c>
      <c r="D147" s="165" t="s">
        <v>121</v>
      </c>
      <c r="E147" s="166" t="s">
        <v>169</v>
      </c>
      <c r="F147" s="167" t="s">
        <v>170</v>
      </c>
      <c r="G147" s="168" t="s">
        <v>124</v>
      </c>
      <c r="H147" s="169">
        <v>99.640000000000001</v>
      </c>
      <c r="I147" s="170"/>
      <c r="J147" s="171">
        <f>ROUND(I147*H147,2)</f>
        <v>0</v>
      </c>
      <c r="K147" s="172"/>
      <c r="L147" s="37"/>
      <c r="M147" s="173" t="s">
        <v>1</v>
      </c>
      <c r="N147" s="174" t="s">
        <v>41</v>
      </c>
      <c r="O147" s="75"/>
      <c r="P147" s="175">
        <f>O147*H147</f>
        <v>0</v>
      </c>
      <c r="Q147" s="175">
        <v>0</v>
      </c>
      <c r="R147" s="175">
        <f>Q147*H147</f>
        <v>0</v>
      </c>
      <c r="S147" s="175">
        <v>0.089999999999999997</v>
      </c>
      <c r="T147" s="176">
        <f>S147*H147</f>
        <v>8.9675999999999991</v>
      </c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R147" s="177" t="s">
        <v>125</v>
      </c>
      <c r="AT147" s="177" t="s">
        <v>121</v>
      </c>
      <c r="AU147" s="177" t="s">
        <v>83</v>
      </c>
      <c r="AY147" s="17" t="s">
        <v>118</v>
      </c>
      <c r="BE147" s="178">
        <f>IF(N147="základní",J147,0)</f>
        <v>0</v>
      </c>
      <c r="BF147" s="178">
        <f>IF(N147="snížená",J147,0)</f>
        <v>0</v>
      </c>
      <c r="BG147" s="178">
        <f>IF(N147="zákl. přenesená",J147,0)</f>
        <v>0</v>
      </c>
      <c r="BH147" s="178">
        <f>IF(N147="sníž. přenesená",J147,0)</f>
        <v>0</v>
      </c>
      <c r="BI147" s="178">
        <f>IF(N147="nulová",J147,0)</f>
        <v>0</v>
      </c>
      <c r="BJ147" s="17" t="s">
        <v>81</v>
      </c>
      <c r="BK147" s="178">
        <f>ROUND(I147*H147,2)</f>
        <v>0</v>
      </c>
      <c r="BL147" s="17" t="s">
        <v>125</v>
      </c>
      <c r="BM147" s="177" t="s">
        <v>171</v>
      </c>
    </row>
    <row r="148" s="13" customFormat="1">
      <c r="A148" s="13"/>
      <c r="B148" s="179"/>
      <c r="C148" s="13"/>
      <c r="D148" s="180" t="s">
        <v>127</v>
      </c>
      <c r="E148" s="181" t="s">
        <v>1</v>
      </c>
      <c r="F148" s="182" t="s">
        <v>172</v>
      </c>
      <c r="G148" s="13"/>
      <c r="H148" s="183">
        <v>99.640000000000001</v>
      </c>
      <c r="I148" s="184"/>
      <c r="J148" s="13"/>
      <c r="K148" s="13"/>
      <c r="L148" s="179"/>
      <c r="M148" s="185"/>
      <c r="N148" s="186"/>
      <c r="O148" s="186"/>
      <c r="P148" s="186"/>
      <c r="Q148" s="186"/>
      <c r="R148" s="186"/>
      <c r="S148" s="186"/>
      <c r="T148" s="187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181" t="s">
        <v>127</v>
      </c>
      <c r="AU148" s="181" t="s">
        <v>83</v>
      </c>
      <c r="AV148" s="13" t="s">
        <v>83</v>
      </c>
      <c r="AW148" s="13" t="s">
        <v>32</v>
      </c>
      <c r="AX148" s="13" t="s">
        <v>81</v>
      </c>
      <c r="AY148" s="181" t="s">
        <v>118</v>
      </c>
    </row>
    <row r="149" s="2" customFormat="1" ht="33" customHeight="1">
      <c r="A149" s="36"/>
      <c r="B149" s="164"/>
      <c r="C149" s="165" t="s">
        <v>173</v>
      </c>
      <c r="D149" s="165" t="s">
        <v>121</v>
      </c>
      <c r="E149" s="166" t="s">
        <v>174</v>
      </c>
      <c r="F149" s="167" t="s">
        <v>175</v>
      </c>
      <c r="G149" s="168" t="s">
        <v>149</v>
      </c>
      <c r="H149" s="169">
        <v>13.949999999999999</v>
      </c>
      <c r="I149" s="170"/>
      <c r="J149" s="171">
        <f>ROUND(I149*H149,2)</f>
        <v>0</v>
      </c>
      <c r="K149" s="172"/>
      <c r="L149" s="37"/>
      <c r="M149" s="173" t="s">
        <v>1</v>
      </c>
      <c r="N149" s="174" t="s">
        <v>41</v>
      </c>
      <c r="O149" s="75"/>
      <c r="P149" s="175">
        <f>O149*H149</f>
        <v>0</v>
      </c>
      <c r="Q149" s="175">
        <v>0</v>
      </c>
      <c r="R149" s="175">
        <f>Q149*H149</f>
        <v>0</v>
      </c>
      <c r="S149" s="175">
        <v>1.6000000000000001</v>
      </c>
      <c r="T149" s="176">
        <f>S149*H149</f>
        <v>22.32</v>
      </c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R149" s="177" t="s">
        <v>125</v>
      </c>
      <c r="AT149" s="177" t="s">
        <v>121</v>
      </c>
      <c r="AU149" s="177" t="s">
        <v>83</v>
      </c>
      <c r="AY149" s="17" t="s">
        <v>118</v>
      </c>
      <c r="BE149" s="178">
        <f>IF(N149="základní",J149,0)</f>
        <v>0</v>
      </c>
      <c r="BF149" s="178">
        <f>IF(N149="snížená",J149,0)</f>
        <v>0</v>
      </c>
      <c r="BG149" s="178">
        <f>IF(N149="zákl. přenesená",J149,0)</f>
        <v>0</v>
      </c>
      <c r="BH149" s="178">
        <f>IF(N149="sníž. přenesená",J149,0)</f>
        <v>0</v>
      </c>
      <c r="BI149" s="178">
        <f>IF(N149="nulová",J149,0)</f>
        <v>0</v>
      </c>
      <c r="BJ149" s="17" t="s">
        <v>81</v>
      </c>
      <c r="BK149" s="178">
        <f>ROUND(I149*H149,2)</f>
        <v>0</v>
      </c>
      <c r="BL149" s="17" t="s">
        <v>125</v>
      </c>
      <c r="BM149" s="177" t="s">
        <v>176</v>
      </c>
    </row>
    <row r="150" s="13" customFormat="1">
      <c r="A150" s="13"/>
      <c r="B150" s="179"/>
      <c r="C150" s="13"/>
      <c r="D150" s="180" t="s">
        <v>127</v>
      </c>
      <c r="E150" s="181" t="s">
        <v>1</v>
      </c>
      <c r="F150" s="182" t="s">
        <v>177</v>
      </c>
      <c r="G150" s="13"/>
      <c r="H150" s="183">
        <v>13.949999999999999</v>
      </c>
      <c r="I150" s="184"/>
      <c r="J150" s="13"/>
      <c r="K150" s="13"/>
      <c r="L150" s="179"/>
      <c r="M150" s="185"/>
      <c r="N150" s="186"/>
      <c r="O150" s="186"/>
      <c r="P150" s="186"/>
      <c r="Q150" s="186"/>
      <c r="R150" s="186"/>
      <c r="S150" s="186"/>
      <c r="T150" s="187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181" t="s">
        <v>127</v>
      </c>
      <c r="AU150" s="181" t="s">
        <v>83</v>
      </c>
      <c r="AV150" s="13" t="s">
        <v>83</v>
      </c>
      <c r="AW150" s="13" t="s">
        <v>32</v>
      </c>
      <c r="AX150" s="13" t="s">
        <v>81</v>
      </c>
      <c r="AY150" s="181" t="s">
        <v>118</v>
      </c>
    </row>
    <row r="151" s="2" customFormat="1" ht="21.75" customHeight="1">
      <c r="A151" s="36"/>
      <c r="B151" s="164"/>
      <c r="C151" s="165" t="s">
        <v>178</v>
      </c>
      <c r="D151" s="165" t="s">
        <v>121</v>
      </c>
      <c r="E151" s="166" t="s">
        <v>179</v>
      </c>
      <c r="F151" s="167" t="s">
        <v>180</v>
      </c>
      <c r="G151" s="168" t="s">
        <v>124</v>
      </c>
      <c r="H151" s="169">
        <v>15.444000000000001</v>
      </c>
      <c r="I151" s="170"/>
      <c r="J151" s="171">
        <f>ROUND(I151*H151,2)</f>
        <v>0</v>
      </c>
      <c r="K151" s="172"/>
      <c r="L151" s="37"/>
      <c r="M151" s="173" t="s">
        <v>1</v>
      </c>
      <c r="N151" s="174" t="s">
        <v>41</v>
      </c>
      <c r="O151" s="75"/>
      <c r="P151" s="175">
        <f>O151*H151</f>
        <v>0</v>
      </c>
      <c r="Q151" s="175">
        <v>0</v>
      </c>
      <c r="R151" s="175">
        <f>Q151*H151</f>
        <v>0</v>
      </c>
      <c r="S151" s="175">
        <v>0.26100000000000001</v>
      </c>
      <c r="T151" s="176">
        <f>S151*H151</f>
        <v>4.0308840000000004</v>
      </c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R151" s="177" t="s">
        <v>125</v>
      </c>
      <c r="AT151" s="177" t="s">
        <v>121</v>
      </c>
      <c r="AU151" s="177" t="s">
        <v>83</v>
      </c>
      <c r="AY151" s="17" t="s">
        <v>118</v>
      </c>
      <c r="BE151" s="178">
        <f>IF(N151="základní",J151,0)</f>
        <v>0</v>
      </c>
      <c r="BF151" s="178">
        <f>IF(N151="snížená",J151,0)</f>
        <v>0</v>
      </c>
      <c r="BG151" s="178">
        <f>IF(N151="zákl. přenesená",J151,0)</f>
        <v>0</v>
      </c>
      <c r="BH151" s="178">
        <f>IF(N151="sníž. přenesená",J151,0)</f>
        <v>0</v>
      </c>
      <c r="BI151" s="178">
        <f>IF(N151="nulová",J151,0)</f>
        <v>0</v>
      </c>
      <c r="BJ151" s="17" t="s">
        <v>81</v>
      </c>
      <c r="BK151" s="178">
        <f>ROUND(I151*H151,2)</f>
        <v>0</v>
      </c>
      <c r="BL151" s="17" t="s">
        <v>125</v>
      </c>
      <c r="BM151" s="177" t="s">
        <v>181</v>
      </c>
    </row>
    <row r="152" s="13" customFormat="1">
      <c r="A152" s="13"/>
      <c r="B152" s="179"/>
      <c r="C152" s="13"/>
      <c r="D152" s="180" t="s">
        <v>127</v>
      </c>
      <c r="E152" s="181" t="s">
        <v>1</v>
      </c>
      <c r="F152" s="182" t="s">
        <v>182</v>
      </c>
      <c r="G152" s="13"/>
      <c r="H152" s="183">
        <v>15.444000000000001</v>
      </c>
      <c r="I152" s="184"/>
      <c r="J152" s="13"/>
      <c r="K152" s="13"/>
      <c r="L152" s="179"/>
      <c r="M152" s="185"/>
      <c r="N152" s="186"/>
      <c r="O152" s="186"/>
      <c r="P152" s="186"/>
      <c r="Q152" s="186"/>
      <c r="R152" s="186"/>
      <c r="S152" s="186"/>
      <c r="T152" s="187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181" t="s">
        <v>127</v>
      </c>
      <c r="AU152" s="181" t="s">
        <v>83</v>
      </c>
      <c r="AV152" s="13" t="s">
        <v>83</v>
      </c>
      <c r="AW152" s="13" t="s">
        <v>32</v>
      </c>
      <c r="AX152" s="13" t="s">
        <v>81</v>
      </c>
      <c r="AY152" s="181" t="s">
        <v>118</v>
      </c>
    </row>
    <row r="153" s="2" customFormat="1" ht="16.5" customHeight="1">
      <c r="A153" s="36"/>
      <c r="B153" s="164"/>
      <c r="C153" s="165" t="s">
        <v>183</v>
      </c>
      <c r="D153" s="165" t="s">
        <v>121</v>
      </c>
      <c r="E153" s="166" t="s">
        <v>184</v>
      </c>
      <c r="F153" s="167" t="s">
        <v>185</v>
      </c>
      <c r="G153" s="168" t="s">
        <v>124</v>
      </c>
      <c r="H153" s="169">
        <v>104.095</v>
      </c>
      <c r="I153" s="170"/>
      <c r="J153" s="171">
        <f>ROUND(I153*H153,2)</f>
        <v>0</v>
      </c>
      <c r="K153" s="172"/>
      <c r="L153" s="37"/>
      <c r="M153" s="173" t="s">
        <v>1</v>
      </c>
      <c r="N153" s="174" t="s">
        <v>41</v>
      </c>
      <c r="O153" s="75"/>
      <c r="P153" s="175">
        <f>O153*H153</f>
        <v>0</v>
      </c>
      <c r="Q153" s="175">
        <v>0</v>
      </c>
      <c r="R153" s="175">
        <f>Q153*H153</f>
        <v>0</v>
      </c>
      <c r="S153" s="175">
        <v>0</v>
      </c>
      <c r="T153" s="176">
        <f>S153*H153</f>
        <v>0</v>
      </c>
      <c r="U153" s="36"/>
      <c r="V153" s="36"/>
      <c r="W153" s="36"/>
      <c r="X153" s="36"/>
      <c r="Y153" s="36"/>
      <c r="Z153" s="36"/>
      <c r="AA153" s="36"/>
      <c r="AB153" s="36"/>
      <c r="AC153" s="36"/>
      <c r="AD153" s="36"/>
      <c r="AE153" s="36"/>
      <c r="AR153" s="177" t="s">
        <v>125</v>
      </c>
      <c r="AT153" s="177" t="s">
        <v>121</v>
      </c>
      <c r="AU153" s="177" t="s">
        <v>83</v>
      </c>
      <c r="AY153" s="17" t="s">
        <v>118</v>
      </c>
      <c r="BE153" s="178">
        <f>IF(N153="základní",J153,0)</f>
        <v>0</v>
      </c>
      <c r="BF153" s="178">
        <f>IF(N153="snížená",J153,0)</f>
        <v>0</v>
      </c>
      <c r="BG153" s="178">
        <f>IF(N153="zákl. přenesená",J153,0)</f>
        <v>0</v>
      </c>
      <c r="BH153" s="178">
        <f>IF(N153="sníž. přenesená",J153,0)</f>
        <v>0</v>
      </c>
      <c r="BI153" s="178">
        <f>IF(N153="nulová",J153,0)</f>
        <v>0</v>
      </c>
      <c r="BJ153" s="17" t="s">
        <v>81</v>
      </c>
      <c r="BK153" s="178">
        <f>ROUND(I153*H153,2)</f>
        <v>0</v>
      </c>
      <c r="BL153" s="17" t="s">
        <v>125</v>
      </c>
      <c r="BM153" s="177" t="s">
        <v>186</v>
      </c>
    </row>
    <row r="154" s="13" customFormat="1">
      <c r="A154" s="13"/>
      <c r="B154" s="179"/>
      <c r="C154" s="13"/>
      <c r="D154" s="180" t="s">
        <v>127</v>
      </c>
      <c r="E154" s="181" t="s">
        <v>1</v>
      </c>
      <c r="F154" s="182" t="s">
        <v>187</v>
      </c>
      <c r="G154" s="13"/>
      <c r="H154" s="183">
        <v>104.095</v>
      </c>
      <c r="I154" s="184"/>
      <c r="J154" s="13"/>
      <c r="K154" s="13"/>
      <c r="L154" s="179"/>
      <c r="M154" s="185"/>
      <c r="N154" s="186"/>
      <c r="O154" s="186"/>
      <c r="P154" s="186"/>
      <c r="Q154" s="186"/>
      <c r="R154" s="186"/>
      <c r="S154" s="186"/>
      <c r="T154" s="187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181" t="s">
        <v>127</v>
      </c>
      <c r="AU154" s="181" t="s">
        <v>83</v>
      </c>
      <c r="AV154" s="13" t="s">
        <v>83</v>
      </c>
      <c r="AW154" s="13" t="s">
        <v>32</v>
      </c>
      <c r="AX154" s="13" t="s">
        <v>81</v>
      </c>
      <c r="AY154" s="181" t="s">
        <v>118</v>
      </c>
    </row>
    <row r="155" s="12" customFormat="1" ht="22.8" customHeight="1">
      <c r="A155" s="12"/>
      <c r="B155" s="151"/>
      <c r="C155" s="12"/>
      <c r="D155" s="152" t="s">
        <v>75</v>
      </c>
      <c r="E155" s="162" t="s">
        <v>188</v>
      </c>
      <c r="F155" s="162" t="s">
        <v>189</v>
      </c>
      <c r="G155" s="12"/>
      <c r="H155" s="12"/>
      <c r="I155" s="154"/>
      <c r="J155" s="163">
        <f>BK155</f>
        <v>0</v>
      </c>
      <c r="K155" s="12"/>
      <c r="L155" s="151"/>
      <c r="M155" s="156"/>
      <c r="N155" s="157"/>
      <c r="O155" s="157"/>
      <c r="P155" s="158">
        <f>SUM(P156:P161)</f>
        <v>0</v>
      </c>
      <c r="Q155" s="157"/>
      <c r="R155" s="158">
        <f>SUM(R156:R161)</f>
        <v>0</v>
      </c>
      <c r="S155" s="157"/>
      <c r="T155" s="159">
        <f>SUM(T156:T161)</f>
        <v>0</v>
      </c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R155" s="152" t="s">
        <v>81</v>
      </c>
      <c r="AT155" s="160" t="s">
        <v>75</v>
      </c>
      <c r="AU155" s="160" t="s">
        <v>81</v>
      </c>
      <c r="AY155" s="152" t="s">
        <v>118</v>
      </c>
      <c r="BK155" s="161">
        <f>SUM(BK156:BK161)</f>
        <v>0</v>
      </c>
    </row>
    <row r="156" s="2" customFormat="1" ht="24.15" customHeight="1">
      <c r="A156" s="36"/>
      <c r="B156" s="164"/>
      <c r="C156" s="165" t="s">
        <v>190</v>
      </c>
      <c r="D156" s="165" t="s">
        <v>121</v>
      </c>
      <c r="E156" s="166" t="s">
        <v>191</v>
      </c>
      <c r="F156" s="167" t="s">
        <v>192</v>
      </c>
      <c r="G156" s="168" t="s">
        <v>143</v>
      </c>
      <c r="H156" s="169">
        <v>36.076000000000001</v>
      </c>
      <c r="I156" s="170"/>
      <c r="J156" s="171">
        <f>ROUND(I156*H156,2)</f>
        <v>0</v>
      </c>
      <c r="K156" s="172"/>
      <c r="L156" s="37"/>
      <c r="M156" s="173" t="s">
        <v>1</v>
      </c>
      <c r="N156" s="174" t="s">
        <v>41</v>
      </c>
      <c r="O156" s="75"/>
      <c r="P156" s="175">
        <f>O156*H156</f>
        <v>0</v>
      </c>
      <c r="Q156" s="175">
        <v>0</v>
      </c>
      <c r="R156" s="175">
        <f>Q156*H156</f>
        <v>0</v>
      </c>
      <c r="S156" s="175">
        <v>0</v>
      </c>
      <c r="T156" s="176">
        <f>S156*H156</f>
        <v>0</v>
      </c>
      <c r="U156" s="36"/>
      <c r="V156" s="36"/>
      <c r="W156" s="36"/>
      <c r="X156" s="36"/>
      <c r="Y156" s="36"/>
      <c r="Z156" s="36"/>
      <c r="AA156" s="36"/>
      <c r="AB156" s="36"/>
      <c r="AC156" s="36"/>
      <c r="AD156" s="36"/>
      <c r="AE156" s="36"/>
      <c r="AR156" s="177" t="s">
        <v>125</v>
      </c>
      <c r="AT156" s="177" t="s">
        <v>121</v>
      </c>
      <c r="AU156" s="177" t="s">
        <v>83</v>
      </c>
      <c r="AY156" s="17" t="s">
        <v>118</v>
      </c>
      <c r="BE156" s="178">
        <f>IF(N156="základní",J156,0)</f>
        <v>0</v>
      </c>
      <c r="BF156" s="178">
        <f>IF(N156="snížená",J156,0)</f>
        <v>0</v>
      </c>
      <c r="BG156" s="178">
        <f>IF(N156="zákl. přenesená",J156,0)</f>
        <v>0</v>
      </c>
      <c r="BH156" s="178">
        <f>IF(N156="sníž. přenesená",J156,0)</f>
        <v>0</v>
      </c>
      <c r="BI156" s="178">
        <f>IF(N156="nulová",J156,0)</f>
        <v>0</v>
      </c>
      <c r="BJ156" s="17" t="s">
        <v>81</v>
      </c>
      <c r="BK156" s="178">
        <f>ROUND(I156*H156,2)</f>
        <v>0</v>
      </c>
      <c r="BL156" s="17" t="s">
        <v>125</v>
      </c>
      <c r="BM156" s="177" t="s">
        <v>193</v>
      </c>
    </row>
    <row r="157" s="2" customFormat="1" ht="33" customHeight="1">
      <c r="A157" s="36"/>
      <c r="B157" s="164"/>
      <c r="C157" s="165" t="s">
        <v>194</v>
      </c>
      <c r="D157" s="165" t="s">
        <v>121</v>
      </c>
      <c r="E157" s="166" t="s">
        <v>195</v>
      </c>
      <c r="F157" s="167" t="s">
        <v>196</v>
      </c>
      <c r="G157" s="168" t="s">
        <v>143</v>
      </c>
      <c r="H157" s="169">
        <v>36.076000000000001</v>
      </c>
      <c r="I157" s="170"/>
      <c r="J157" s="171">
        <f>ROUND(I157*H157,2)</f>
        <v>0</v>
      </c>
      <c r="K157" s="172"/>
      <c r="L157" s="37"/>
      <c r="M157" s="173" t="s">
        <v>1</v>
      </c>
      <c r="N157" s="174" t="s">
        <v>41</v>
      </c>
      <c r="O157" s="75"/>
      <c r="P157" s="175">
        <f>O157*H157</f>
        <v>0</v>
      </c>
      <c r="Q157" s="175">
        <v>0</v>
      </c>
      <c r="R157" s="175">
        <f>Q157*H157</f>
        <v>0</v>
      </c>
      <c r="S157" s="175">
        <v>0</v>
      </c>
      <c r="T157" s="176">
        <f>S157*H157</f>
        <v>0</v>
      </c>
      <c r="U157" s="36"/>
      <c r="V157" s="36"/>
      <c r="W157" s="36"/>
      <c r="X157" s="36"/>
      <c r="Y157" s="36"/>
      <c r="Z157" s="36"/>
      <c r="AA157" s="36"/>
      <c r="AB157" s="36"/>
      <c r="AC157" s="36"/>
      <c r="AD157" s="36"/>
      <c r="AE157" s="36"/>
      <c r="AR157" s="177" t="s">
        <v>125</v>
      </c>
      <c r="AT157" s="177" t="s">
        <v>121</v>
      </c>
      <c r="AU157" s="177" t="s">
        <v>83</v>
      </c>
      <c r="AY157" s="17" t="s">
        <v>118</v>
      </c>
      <c r="BE157" s="178">
        <f>IF(N157="základní",J157,0)</f>
        <v>0</v>
      </c>
      <c r="BF157" s="178">
        <f>IF(N157="snížená",J157,0)</f>
        <v>0</v>
      </c>
      <c r="BG157" s="178">
        <f>IF(N157="zákl. přenesená",J157,0)</f>
        <v>0</v>
      </c>
      <c r="BH157" s="178">
        <f>IF(N157="sníž. přenesená",J157,0)</f>
        <v>0</v>
      </c>
      <c r="BI157" s="178">
        <f>IF(N157="nulová",J157,0)</f>
        <v>0</v>
      </c>
      <c r="BJ157" s="17" t="s">
        <v>81</v>
      </c>
      <c r="BK157" s="178">
        <f>ROUND(I157*H157,2)</f>
        <v>0</v>
      </c>
      <c r="BL157" s="17" t="s">
        <v>125</v>
      </c>
      <c r="BM157" s="177" t="s">
        <v>197</v>
      </c>
    </row>
    <row r="158" s="2" customFormat="1" ht="24.15" customHeight="1">
      <c r="A158" s="36"/>
      <c r="B158" s="164"/>
      <c r="C158" s="165" t="s">
        <v>8</v>
      </c>
      <c r="D158" s="165" t="s">
        <v>121</v>
      </c>
      <c r="E158" s="166" t="s">
        <v>198</v>
      </c>
      <c r="F158" s="167" t="s">
        <v>199</v>
      </c>
      <c r="G158" s="168" t="s">
        <v>143</v>
      </c>
      <c r="H158" s="169">
        <v>108.22799999999999</v>
      </c>
      <c r="I158" s="170"/>
      <c r="J158" s="171">
        <f>ROUND(I158*H158,2)</f>
        <v>0</v>
      </c>
      <c r="K158" s="172"/>
      <c r="L158" s="37"/>
      <c r="M158" s="173" t="s">
        <v>1</v>
      </c>
      <c r="N158" s="174" t="s">
        <v>41</v>
      </c>
      <c r="O158" s="75"/>
      <c r="P158" s="175">
        <f>O158*H158</f>
        <v>0</v>
      </c>
      <c r="Q158" s="175">
        <v>0</v>
      </c>
      <c r="R158" s="175">
        <f>Q158*H158</f>
        <v>0</v>
      </c>
      <c r="S158" s="175">
        <v>0</v>
      </c>
      <c r="T158" s="176">
        <f>S158*H158</f>
        <v>0</v>
      </c>
      <c r="U158" s="36"/>
      <c r="V158" s="36"/>
      <c r="W158" s="36"/>
      <c r="X158" s="36"/>
      <c r="Y158" s="36"/>
      <c r="Z158" s="36"/>
      <c r="AA158" s="36"/>
      <c r="AB158" s="36"/>
      <c r="AC158" s="36"/>
      <c r="AD158" s="36"/>
      <c r="AE158" s="36"/>
      <c r="AR158" s="177" t="s">
        <v>125</v>
      </c>
      <c r="AT158" s="177" t="s">
        <v>121</v>
      </c>
      <c r="AU158" s="177" t="s">
        <v>83</v>
      </c>
      <c r="AY158" s="17" t="s">
        <v>118</v>
      </c>
      <c r="BE158" s="178">
        <f>IF(N158="základní",J158,0)</f>
        <v>0</v>
      </c>
      <c r="BF158" s="178">
        <f>IF(N158="snížená",J158,0)</f>
        <v>0</v>
      </c>
      <c r="BG158" s="178">
        <f>IF(N158="zákl. přenesená",J158,0)</f>
        <v>0</v>
      </c>
      <c r="BH158" s="178">
        <f>IF(N158="sníž. přenesená",J158,0)</f>
        <v>0</v>
      </c>
      <c r="BI158" s="178">
        <f>IF(N158="nulová",J158,0)</f>
        <v>0</v>
      </c>
      <c r="BJ158" s="17" t="s">
        <v>81</v>
      </c>
      <c r="BK158" s="178">
        <f>ROUND(I158*H158,2)</f>
        <v>0</v>
      </c>
      <c r="BL158" s="17" t="s">
        <v>125</v>
      </c>
      <c r="BM158" s="177" t="s">
        <v>200</v>
      </c>
    </row>
    <row r="159" s="13" customFormat="1">
      <c r="A159" s="13"/>
      <c r="B159" s="179"/>
      <c r="C159" s="13"/>
      <c r="D159" s="180" t="s">
        <v>127</v>
      </c>
      <c r="E159" s="13"/>
      <c r="F159" s="182" t="s">
        <v>201</v>
      </c>
      <c r="G159" s="13"/>
      <c r="H159" s="183">
        <v>108.22799999999999</v>
      </c>
      <c r="I159" s="184"/>
      <c r="J159" s="13"/>
      <c r="K159" s="13"/>
      <c r="L159" s="179"/>
      <c r="M159" s="185"/>
      <c r="N159" s="186"/>
      <c r="O159" s="186"/>
      <c r="P159" s="186"/>
      <c r="Q159" s="186"/>
      <c r="R159" s="186"/>
      <c r="S159" s="186"/>
      <c r="T159" s="187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181" t="s">
        <v>127</v>
      </c>
      <c r="AU159" s="181" t="s">
        <v>83</v>
      </c>
      <c r="AV159" s="13" t="s">
        <v>83</v>
      </c>
      <c r="AW159" s="13" t="s">
        <v>3</v>
      </c>
      <c r="AX159" s="13" t="s">
        <v>81</v>
      </c>
      <c r="AY159" s="181" t="s">
        <v>118</v>
      </c>
    </row>
    <row r="160" s="2" customFormat="1" ht="44.25" customHeight="1">
      <c r="A160" s="36"/>
      <c r="B160" s="164"/>
      <c r="C160" s="165" t="s">
        <v>202</v>
      </c>
      <c r="D160" s="165" t="s">
        <v>121</v>
      </c>
      <c r="E160" s="166" t="s">
        <v>203</v>
      </c>
      <c r="F160" s="167" t="s">
        <v>204</v>
      </c>
      <c r="G160" s="168" t="s">
        <v>143</v>
      </c>
      <c r="H160" s="169">
        <v>35.317999999999998</v>
      </c>
      <c r="I160" s="170"/>
      <c r="J160" s="171">
        <f>ROUND(I160*H160,2)</f>
        <v>0</v>
      </c>
      <c r="K160" s="172"/>
      <c r="L160" s="37"/>
      <c r="M160" s="173" t="s">
        <v>1</v>
      </c>
      <c r="N160" s="174" t="s">
        <v>41</v>
      </c>
      <c r="O160" s="75"/>
      <c r="P160" s="175">
        <f>O160*H160</f>
        <v>0</v>
      </c>
      <c r="Q160" s="175">
        <v>0</v>
      </c>
      <c r="R160" s="175">
        <f>Q160*H160</f>
        <v>0</v>
      </c>
      <c r="S160" s="175">
        <v>0</v>
      </c>
      <c r="T160" s="176">
        <f>S160*H160</f>
        <v>0</v>
      </c>
      <c r="U160" s="36"/>
      <c r="V160" s="36"/>
      <c r="W160" s="36"/>
      <c r="X160" s="36"/>
      <c r="Y160" s="36"/>
      <c r="Z160" s="36"/>
      <c r="AA160" s="36"/>
      <c r="AB160" s="36"/>
      <c r="AC160" s="36"/>
      <c r="AD160" s="36"/>
      <c r="AE160" s="36"/>
      <c r="AR160" s="177" t="s">
        <v>125</v>
      </c>
      <c r="AT160" s="177" t="s">
        <v>121</v>
      </c>
      <c r="AU160" s="177" t="s">
        <v>83</v>
      </c>
      <c r="AY160" s="17" t="s">
        <v>118</v>
      </c>
      <c r="BE160" s="178">
        <f>IF(N160="základní",J160,0)</f>
        <v>0</v>
      </c>
      <c r="BF160" s="178">
        <f>IF(N160="snížená",J160,0)</f>
        <v>0</v>
      </c>
      <c r="BG160" s="178">
        <f>IF(N160="zákl. přenesená",J160,0)</f>
        <v>0</v>
      </c>
      <c r="BH160" s="178">
        <f>IF(N160="sníž. přenesená",J160,0)</f>
        <v>0</v>
      </c>
      <c r="BI160" s="178">
        <f>IF(N160="nulová",J160,0)</f>
        <v>0</v>
      </c>
      <c r="BJ160" s="17" t="s">
        <v>81</v>
      </c>
      <c r="BK160" s="178">
        <f>ROUND(I160*H160,2)</f>
        <v>0</v>
      </c>
      <c r="BL160" s="17" t="s">
        <v>125</v>
      </c>
      <c r="BM160" s="177" t="s">
        <v>205</v>
      </c>
    </row>
    <row r="161" s="2" customFormat="1" ht="44.25" customHeight="1">
      <c r="A161" s="36"/>
      <c r="B161" s="164"/>
      <c r="C161" s="165" t="s">
        <v>206</v>
      </c>
      <c r="D161" s="165" t="s">
        <v>121</v>
      </c>
      <c r="E161" s="166" t="s">
        <v>207</v>
      </c>
      <c r="F161" s="167" t="s">
        <v>208</v>
      </c>
      <c r="G161" s="168" t="s">
        <v>143</v>
      </c>
      <c r="H161" s="169">
        <v>0.60599999999999998</v>
      </c>
      <c r="I161" s="170"/>
      <c r="J161" s="171">
        <f>ROUND(I161*H161,2)</f>
        <v>0</v>
      </c>
      <c r="K161" s="172"/>
      <c r="L161" s="37"/>
      <c r="M161" s="173" t="s">
        <v>1</v>
      </c>
      <c r="N161" s="174" t="s">
        <v>41</v>
      </c>
      <c r="O161" s="75"/>
      <c r="P161" s="175">
        <f>O161*H161</f>
        <v>0</v>
      </c>
      <c r="Q161" s="175">
        <v>0</v>
      </c>
      <c r="R161" s="175">
        <f>Q161*H161</f>
        <v>0</v>
      </c>
      <c r="S161" s="175">
        <v>0</v>
      </c>
      <c r="T161" s="176">
        <f>S161*H161</f>
        <v>0</v>
      </c>
      <c r="U161" s="36"/>
      <c r="V161" s="36"/>
      <c r="W161" s="36"/>
      <c r="X161" s="36"/>
      <c r="Y161" s="36"/>
      <c r="Z161" s="36"/>
      <c r="AA161" s="36"/>
      <c r="AB161" s="36"/>
      <c r="AC161" s="36"/>
      <c r="AD161" s="36"/>
      <c r="AE161" s="36"/>
      <c r="AR161" s="177" t="s">
        <v>125</v>
      </c>
      <c r="AT161" s="177" t="s">
        <v>121</v>
      </c>
      <c r="AU161" s="177" t="s">
        <v>83</v>
      </c>
      <c r="AY161" s="17" t="s">
        <v>118</v>
      </c>
      <c r="BE161" s="178">
        <f>IF(N161="základní",J161,0)</f>
        <v>0</v>
      </c>
      <c r="BF161" s="178">
        <f>IF(N161="snížená",J161,0)</f>
        <v>0</v>
      </c>
      <c r="BG161" s="178">
        <f>IF(N161="zákl. přenesená",J161,0)</f>
        <v>0</v>
      </c>
      <c r="BH161" s="178">
        <f>IF(N161="sníž. přenesená",J161,0)</f>
        <v>0</v>
      </c>
      <c r="BI161" s="178">
        <f>IF(N161="nulová",J161,0)</f>
        <v>0</v>
      </c>
      <c r="BJ161" s="17" t="s">
        <v>81</v>
      </c>
      <c r="BK161" s="178">
        <f>ROUND(I161*H161,2)</f>
        <v>0</v>
      </c>
      <c r="BL161" s="17" t="s">
        <v>125</v>
      </c>
      <c r="BM161" s="177" t="s">
        <v>209</v>
      </c>
    </row>
    <row r="162" s="12" customFormat="1" ht="25.92" customHeight="1">
      <c r="A162" s="12"/>
      <c r="B162" s="151"/>
      <c r="C162" s="12"/>
      <c r="D162" s="152" t="s">
        <v>75</v>
      </c>
      <c r="E162" s="153" t="s">
        <v>210</v>
      </c>
      <c r="F162" s="153" t="s">
        <v>211</v>
      </c>
      <c r="G162" s="12"/>
      <c r="H162" s="12"/>
      <c r="I162" s="154"/>
      <c r="J162" s="155">
        <f>BK162</f>
        <v>0</v>
      </c>
      <c r="K162" s="12"/>
      <c r="L162" s="151"/>
      <c r="M162" s="156"/>
      <c r="N162" s="157"/>
      <c r="O162" s="157"/>
      <c r="P162" s="158">
        <f>P163+P194+P215+P227</f>
        <v>0</v>
      </c>
      <c r="Q162" s="157"/>
      <c r="R162" s="158">
        <f>R163+R194+R215+R227</f>
        <v>1.5567826200000001</v>
      </c>
      <c r="S162" s="157"/>
      <c r="T162" s="159">
        <f>T163+T194+T215+T227</f>
        <v>0.75722800000000001</v>
      </c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R162" s="152" t="s">
        <v>83</v>
      </c>
      <c r="AT162" s="160" t="s">
        <v>75</v>
      </c>
      <c r="AU162" s="160" t="s">
        <v>76</v>
      </c>
      <c r="AY162" s="152" t="s">
        <v>118</v>
      </c>
      <c r="BK162" s="161">
        <f>BK163+BK194+BK215+BK227</f>
        <v>0</v>
      </c>
    </row>
    <row r="163" s="12" customFormat="1" ht="22.8" customHeight="1">
      <c r="A163" s="12"/>
      <c r="B163" s="151"/>
      <c r="C163" s="12"/>
      <c r="D163" s="152" t="s">
        <v>75</v>
      </c>
      <c r="E163" s="162" t="s">
        <v>212</v>
      </c>
      <c r="F163" s="162" t="s">
        <v>213</v>
      </c>
      <c r="G163" s="12"/>
      <c r="H163" s="12"/>
      <c r="I163" s="154"/>
      <c r="J163" s="163">
        <f>BK163</f>
        <v>0</v>
      </c>
      <c r="K163" s="12"/>
      <c r="L163" s="151"/>
      <c r="M163" s="156"/>
      <c r="N163" s="157"/>
      <c r="O163" s="157"/>
      <c r="P163" s="158">
        <f>SUM(P164:P193)</f>
        <v>0</v>
      </c>
      <c r="Q163" s="157"/>
      <c r="R163" s="158">
        <f>SUM(R164:R193)</f>
        <v>0.30756710000000004</v>
      </c>
      <c r="S163" s="157"/>
      <c r="T163" s="159">
        <f>SUM(T164:T193)</f>
        <v>0.60568199999999994</v>
      </c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R163" s="152" t="s">
        <v>83</v>
      </c>
      <c r="AT163" s="160" t="s">
        <v>75</v>
      </c>
      <c r="AU163" s="160" t="s">
        <v>81</v>
      </c>
      <c r="AY163" s="152" t="s">
        <v>118</v>
      </c>
      <c r="BK163" s="161">
        <f>SUM(BK164:BK193)</f>
        <v>0</v>
      </c>
    </row>
    <row r="164" s="2" customFormat="1" ht="24.15" customHeight="1">
      <c r="A164" s="36"/>
      <c r="B164" s="164"/>
      <c r="C164" s="165" t="s">
        <v>214</v>
      </c>
      <c r="D164" s="165" t="s">
        <v>121</v>
      </c>
      <c r="E164" s="166" t="s">
        <v>215</v>
      </c>
      <c r="F164" s="167" t="s">
        <v>216</v>
      </c>
      <c r="G164" s="168" t="s">
        <v>124</v>
      </c>
      <c r="H164" s="169">
        <v>10.484</v>
      </c>
      <c r="I164" s="170"/>
      <c r="J164" s="171">
        <f>ROUND(I164*H164,2)</f>
        <v>0</v>
      </c>
      <c r="K164" s="172"/>
      <c r="L164" s="37"/>
      <c r="M164" s="173" t="s">
        <v>1</v>
      </c>
      <c r="N164" s="174" t="s">
        <v>41</v>
      </c>
      <c r="O164" s="75"/>
      <c r="P164" s="175">
        <f>O164*H164</f>
        <v>0</v>
      </c>
      <c r="Q164" s="175">
        <v>0</v>
      </c>
      <c r="R164" s="175">
        <f>Q164*H164</f>
        <v>0</v>
      </c>
      <c r="S164" s="175">
        <v>0.0054999999999999997</v>
      </c>
      <c r="T164" s="176">
        <f>S164*H164</f>
        <v>0.057661999999999998</v>
      </c>
      <c r="U164" s="36"/>
      <c r="V164" s="36"/>
      <c r="W164" s="36"/>
      <c r="X164" s="36"/>
      <c r="Y164" s="36"/>
      <c r="Z164" s="36"/>
      <c r="AA164" s="36"/>
      <c r="AB164" s="36"/>
      <c r="AC164" s="36"/>
      <c r="AD164" s="36"/>
      <c r="AE164" s="36"/>
      <c r="AR164" s="177" t="s">
        <v>202</v>
      </c>
      <c r="AT164" s="177" t="s">
        <v>121</v>
      </c>
      <c r="AU164" s="177" t="s">
        <v>83</v>
      </c>
      <c r="AY164" s="17" t="s">
        <v>118</v>
      </c>
      <c r="BE164" s="178">
        <f>IF(N164="základní",J164,0)</f>
        <v>0</v>
      </c>
      <c r="BF164" s="178">
        <f>IF(N164="snížená",J164,0)</f>
        <v>0</v>
      </c>
      <c r="BG164" s="178">
        <f>IF(N164="zákl. přenesená",J164,0)</f>
        <v>0</v>
      </c>
      <c r="BH164" s="178">
        <f>IF(N164="sníž. přenesená",J164,0)</f>
        <v>0</v>
      </c>
      <c r="BI164" s="178">
        <f>IF(N164="nulová",J164,0)</f>
        <v>0</v>
      </c>
      <c r="BJ164" s="17" t="s">
        <v>81</v>
      </c>
      <c r="BK164" s="178">
        <f>ROUND(I164*H164,2)</f>
        <v>0</v>
      </c>
      <c r="BL164" s="17" t="s">
        <v>202</v>
      </c>
      <c r="BM164" s="177" t="s">
        <v>217</v>
      </c>
    </row>
    <row r="165" s="13" customFormat="1">
      <c r="A165" s="13"/>
      <c r="B165" s="179"/>
      <c r="C165" s="13"/>
      <c r="D165" s="180" t="s">
        <v>127</v>
      </c>
      <c r="E165" s="181" t="s">
        <v>1</v>
      </c>
      <c r="F165" s="182" t="s">
        <v>218</v>
      </c>
      <c r="G165" s="13"/>
      <c r="H165" s="183">
        <v>9.6739999999999995</v>
      </c>
      <c r="I165" s="184"/>
      <c r="J165" s="13"/>
      <c r="K165" s="13"/>
      <c r="L165" s="179"/>
      <c r="M165" s="185"/>
      <c r="N165" s="186"/>
      <c r="O165" s="186"/>
      <c r="P165" s="186"/>
      <c r="Q165" s="186"/>
      <c r="R165" s="186"/>
      <c r="S165" s="186"/>
      <c r="T165" s="187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181" t="s">
        <v>127</v>
      </c>
      <c r="AU165" s="181" t="s">
        <v>83</v>
      </c>
      <c r="AV165" s="13" t="s">
        <v>83</v>
      </c>
      <c r="AW165" s="13" t="s">
        <v>32</v>
      </c>
      <c r="AX165" s="13" t="s">
        <v>76</v>
      </c>
      <c r="AY165" s="181" t="s">
        <v>118</v>
      </c>
    </row>
    <row r="166" s="13" customFormat="1">
      <c r="A166" s="13"/>
      <c r="B166" s="179"/>
      <c r="C166" s="13"/>
      <c r="D166" s="180" t="s">
        <v>127</v>
      </c>
      <c r="E166" s="181" t="s">
        <v>1</v>
      </c>
      <c r="F166" s="182" t="s">
        <v>219</v>
      </c>
      <c r="G166" s="13"/>
      <c r="H166" s="183">
        <v>0.81000000000000005</v>
      </c>
      <c r="I166" s="184"/>
      <c r="J166" s="13"/>
      <c r="K166" s="13"/>
      <c r="L166" s="179"/>
      <c r="M166" s="185"/>
      <c r="N166" s="186"/>
      <c r="O166" s="186"/>
      <c r="P166" s="186"/>
      <c r="Q166" s="186"/>
      <c r="R166" s="186"/>
      <c r="S166" s="186"/>
      <c r="T166" s="187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181" t="s">
        <v>127</v>
      </c>
      <c r="AU166" s="181" t="s">
        <v>83</v>
      </c>
      <c r="AV166" s="13" t="s">
        <v>83</v>
      </c>
      <c r="AW166" s="13" t="s">
        <v>32</v>
      </c>
      <c r="AX166" s="13" t="s">
        <v>76</v>
      </c>
      <c r="AY166" s="181" t="s">
        <v>118</v>
      </c>
    </row>
    <row r="167" s="14" customFormat="1">
      <c r="A167" s="14"/>
      <c r="B167" s="188"/>
      <c r="C167" s="14"/>
      <c r="D167" s="180" t="s">
        <v>127</v>
      </c>
      <c r="E167" s="189" t="s">
        <v>1</v>
      </c>
      <c r="F167" s="190" t="s">
        <v>140</v>
      </c>
      <c r="G167" s="14"/>
      <c r="H167" s="191">
        <v>10.484</v>
      </c>
      <c r="I167" s="192"/>
      <c r="J167" s="14"/>
      <c r="K167" s="14"/>
      <c r="L167" s="188"/>
      <c r="M167" s="193"/>
      <c r="N167" s="194"/>
      <c r="O167" s="194"/>
      <c r="P167" s="194"/>
      <c r="Q167" s="194"/>
      <c r="R167" s="194"/>
      <c r="S167" s="194"/>
      <c r="T167" s="195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189" t="s">
        <v>127</v>
      </c>
      <c r="AU167" s="189" t="s">
        <v>83</v>
      </c>
      <c r="AV167" s="14" t="s">
        <v>125</v>
      </c>
      <c r="AW167" s="14" t="s">
        <v>32</v>
      </c>
      <c r="AX167" s="14" t="s">
        <v>81</v>
      </c>
      <c r="AY167" s="189" t="s">
        <v>118</v>
      </c>
    </row>
    <row r="168" s="2" customFormat="1" ht="24.15" customHeight="1">
      <c r="A168" s="36"/>
      <c r="B168" s="164"/>
      <c r="C168" s="165" t="s">
        <v>220</v>
      </c>
      <c r="D168" s="165" t="s">
        <v>121</v>
      </c>
      <c r="E168" s="166" t="s">
        <v>221</v>
      </c>
      <c r="F168" s="167" t="s">
        <v>222</v>
      </c>
      <c r="G168" s="168" t="s">
        <v>124</v>
      </c>
      <c r="H168" s="169">
        <v>99.640000000000001</v>
      </c>
      <c r="I168" s="170"/>
      <c r="J168" s="171">
        <f>ROUND(I168*H168,2)</f>
        <v>0</v>
      </c>
      <c r="K168" s="172"/>
      <c r="L168" s="37"/>
      <c r="M168" s="173" t="s">
        <v>1</v>
      </c>
      <c r="N168" s="174" t="s">
        <v>41</v>
      </c>
      <c r="O168" s="75"/>
      <c r="P168" s="175">
        <f>O168*H168</f>
        <v>0</v>
      </c>
      <c r="Q168" s="175">
        <v>0</v>
      </c>
      <c r="R168" s="175">
        <f>Q168*H168</f>
        <v>0</v>
      </c>
      <c r="S168" s="175">
        <v>0.0054999999999999997</v>
      </c>
      <c r="T168" s="176">
        <f>S168*H168</f>
        <v>0.54801999999999995</v>
      </c>
      <c r="U168" s="36"/>
      <c r="V168" s="36"/>
      <c r="W168" s="36"/>
      <c r="X168" s="36"/>
      <c r="Y168" s="36"/>
      <c r="Z168" s="36"/>
      <c r="AA168" s="36"/>
      <c r="AB168" s="36"/>
      <c r="AC168" s="36"/>
      <c r="AD168" s="36"/>
      <c r="AE168" s="36"/>
      <c r="AR168" s="177" t="s">
        <v>202</v>
      </c>
      <c r="AT168" s="177" t="s">
        <v>121</v>
      </c>
      <c r="AU168" s="177" t="s">
        <v>83</v>
      </c>
      <c r="AY168" s="17" t="s">
        <v>118</v>
      </c>
      <c r="BE168" s="178">
        <f>IF(N168="základní",J168,0)</f>
        <v>0</v>
      </c>
      <c r="BF168" s="178">
        <f>IF(N168="snížená",J168,0)</f>
        <v>0</v>
      </c>
      <c r="BG168" s="178">
        <f>IF(N168="zákl. přenesená",J168,0)</f>
        <v>0</v>
      </c>
      <c r="BH168" s="178">
        <f>IF(N168="sníž. přenesená",J168,0)</f>
        <v>0</v>
      </c>
      <c r="BI168" s="178">
        <f>IF(N168="nulová",J168,0)</f>
        <v>0</v>
      </c>
      <c r="BJ168" s="17" t="s">
        <v>81</v>
      </c>
      <c r="BK168" s="178">
        <f>ROUND(I168*H168,2)</f>
        <v>0</v>
      </c>
      <c r="BL168" s="17" t="s">
        <v>202</v>
      </c>
      <c r="BM168" s="177" t="s">
        <v>223</v>
      </c>
    </row>
    <row r="169" s="13" customFormat="1">
      <c r="A169" s="13"/>
      <c r="B169" s="179"/>
      <c r="C169" s="13"/>
      <c r="D169" s="180" t="s">
        <v>127</v>
      </c>
      <c r="E169" s="181" t="s">
        <v>1</v>
      </c>
      <c r="F169" s="182" t="s">
        <v>172</v>
      </c>
      <c r="G169" s="13"/>
      <c r="H169" s="183">
        <v>99.640000000000001</v>
      </c>
      <c r="I169" s="184"/>
      <c r="J169" s="13"/>
      <c r="K169" s="13"/>
      <c r="L169" s="179"/>
      <c r="M169" s="185"/>
      <c r="N169" s="186"/>
      <c r="O169" s="186"/>
      <c r="P169" s="186"/>
      <c r="Q169" s="186"/>
      <c r="R169" s="186"/>
      <c r="S169" s="186"/>
      <c r="T169" s="187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181" t="s">
        <v>127</v>
      </c>
      <c r="AU169" s="181" t="s">
        <v>83</v>
      </c>
      <c r="AV169" s="13" t="s">
        <v>83</v>
      </c>
      <c r="AW169" s="13" t="s">
        <v>32</v>
      </c>
      <c r="AX169" s="13" t="s">
        <v>81</v>
      </c>
      <c r="AY169" s="181" t="s">
        <v>118</v>
      </c>
    </row>
    <row r="170" s="2" customFormat="1" ht="24.15" customHeight="1">
      <c r="A170" s="36"/>
      <c r="B170" s="164"/>
      <c r="C170" s="165" t="s">
        <v>224</v>
      </c>
      <c r="D170" s="165" t="s">
        <v>121</v>
      </c>
      <c r="E170" s="166" t="s">
        <v>225</v>
      </c>
      <c r="F170" s="167" t="s">
        <v>226</v>
      </c>
      <c r="G170" s="168" t="s">
        <v>124</v>
      </c>
      <c r="H170" s="169">
        <v>98.579999999999998</v>
      </c>
      <c r="I170" s="170"/>
      <c r="J170" s="171">
        <f>ROUND(I170*H170,2)</f>
        <v>0</v>
      </c>
      <c r="K170" s="172"/>
      <c r="L170" s="37"/>
      <c r="M170" s="173" t="s">
        <v>1</v>
      </c>
      <c r="N170" s="174" t="s">
        <v>41</v>
      </c>
      <c r="O170" s="75"/>
      <c r="P170" s="175">
        <f>O170*H170</f>
        <v>0</v>
      </c>
      <c r="Q170" s="175">
        <v>0</v>
      </c>
      <c r="R170" s="175">
        <f>Q170*H170</f>
        <v>0</v>
      </c>
      <c r="S170" s="175">
        <v>0</v>
      </c>
      <c r="T170" s="176">
        <f>S170*H170</f>
        <v>0</v>
      </c>
      <c r="U170" s="36"/>
      <c r="V170" s="36"/>
      <c r="W170" s="36"/>
      <c r="X170" s="36"/>
      <c r="Y170" s="36"/>
      <c r="Z170" s="36"/>
      <c r="AA170" s="36"/>
      <c r="AB170" s="36"/>
      <c r="AC170" s="36"/>
      <c r="AD170" s="36"/>
      <c r="AE170" s="36"/>
      <c r="AR170" s="177" t="s">
        <v>202</v>
      </c>
      <c r="AT170" s="177" t="s">
        <v>121</v>
      </c>
      <c r="AU170" s="177" t="s">
        <v>83</v>
      </c>
      <c r="AY170" s="17" t="s">
        <v>118</v>
      </c>
      <c r="BE170" s="178">
        <f>IF(N170="základní",J170,0)</f>
        <v>0</v>
      </c>
      <c r="BF170" s="178">
        <f>IF(N170="snížená",J170,0)</f>
        <v>0</v>
      </c>
      <c r="BG170" s="178">
        <f>IF(N170="zákl. přenesená",J170,0)</f>
        <v>0</v>
      </c>
      <c r="BH170" s="178">
        <f>IF(N170="sníž. přenesená",J170,0)</f>
        <v>0</v>
      </c>
      <c r="BI170" s="178">
        <f>IF(N170="nulová",J170,0)</f>
        <v>0</v>
      </c>
      <c r="BJ170" s="17" t="s">
        <v>81</v>
      </c>
      <c r="BK170" s="178">
        <f>ROUND(I170*H170,2)</f>
        <v>0</v>
      </c>
      <c r="BL170" s="17" t="s">
        <v>202</v>
      </c>
      <c r="BM170" s="177" t="s">
        <v>227</v>
      </c>
    </row>
    <row r="171" s="13" customFormat="1">
      <c r="A171" s="13"/>
      <c r="B171" s="179"/>
      <c r="C171" s="13"/>
      <c r="D171" s="180" t="s">
        <v>127</v>
      </c>
      <c r="E171" s="181" t="s">
        <v>1</v>
      </c>
      <c r="F171" s="182" t="s">
        <v>228</v>
      </c>
      <c r="G171" s="13"/>
      <c r="H171" s="183">
        <v>98.579999999999998</v>
      </c>
      <c r="I171" s="184"/>
      <c r="J171" s="13"/>
      <c r="K171" s="13"/>
      <c r="L171" s="179"/>
      <c r="M171" s="185"/>
      <c r="N171" s="186"/>
      <c r="O171" s="186"/>
      <c r="P171" s="186"/>
      <c r="Q171" s="186"/>
      <c r="R171" s="186"/>
      <c r="S171" s="186"/>
      <c r="T171" s="187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181" t="s">
        <v>127</v>
      </c>
      <c r="AU171" s="181" t="s">
        <v>83</v>
      </c>
      <c r="AV171" s="13" t="s">
        <v>83</v>
      </c>
      <c r="AW171" s="13" t="s">
        <v>32</v>
      </c>
      <c r="AX171" s="13" t="s">
        <v>81</v>
      </c>
      <c r="AY171" s="181" t="s">
        <v>118</v>
      </c>
    </row>
    <row r="172" s="2" customFormat="1" ht="24.15" customHeight="1">
      <c r="A172" s="36"/>
      <c r="B172" s="164"/>
      <c r="C172" s="165" t="s">
        <v>7</v>
      </c>
      <c r="D172" s="165" t="s">
        <v>121</v>
      </c>
      <c r="E172" s="166" t="s">
        <v>229</v>
      </c>
      <c r="F172" s="167" t="s">
        <v>230</v>
      </c>
      <c r="G172" s="168" t="s">
        <v>124</v>
      </c>
      <c r="H172" s="169">
        <v>8.5099999999999998</v>
      </c>
      <c r="I172" s="170"/>
      <c r="J172" s="171">
        <f>ROUND(I172*H172,2)</f>
        <v>0</v>
      </c>
      <c r="K172" s="172"/>
      <c r="L172" s="37"/>
      <c r="M172" s="173" t="s">
        <v>1</v>
      </c>
      <c r="N172" s="174" t="s">
        <v>41</v>
      </c>
      <c r="O172" s="75"/>
      <c r="P172" s="175">
        <f>O172*H172</f>
        <v>0</v>
      </c>
      <c r="Q172" s="175">
        <v>0</v>
      </c>
      <c r="R172" s="175">
        <f>Q172*H172</f>
        <v>0</v>
      </c>
      <c r="S172" s="175">
        <v>0</v>
      </c>
      <c r="T172" s="176">
        <f>S172*H172</f>
        <v>0</v>
      </c>
      <c r="U172" s="36"/>
      <c r="V172" s="36"/>
      <c r="W172" s="36"/>
      <c r="X172" s="36"/>
      <c r="Y172" s="36"/>
      <c r="Z172" s="36"/>
      <c r="AA172" s="36"/>
      <c r="AB172" s="36"/>
      <c r="AC172" s="36"/>
      <c r="AD172" s="36"/>
      <c r="AE172" s="36"/>
      <c r="AR172" s="177" t="s">
        <v>202</v>
      </c>
      <c r="AT172" s="177" t="s">
        <v>121</v>
      </c>
      <c r="AU172" s="177" t="s">
        <v>83</v>
      </c>
      <c r="AY172" s="17" t="s">
        <v>118</v>
      </c>
      <c r="BE172" s="178">
        <f>IF(N172="základní",J172,0)</f>
        <v>0</v>
      </c>
      <c r="BF172" s="178">
        <f>IF(N172="snížená",J172,0)</f>
        <v>0</v>
      </c>
      <c r="BG172" s="178">
        <f>IF(N172="zákl. přenesená",J172,0)</f>
        <v>0</v>
      </c>
      <c r="BH172" s="178">
        <f>IF(N172="sníž. přenesená",J172,0)</f>
        <v>0</v>
      </c>
      <c r="BI172" s="178">
        <f>IF(N172="nulová",J172,0)</f>
        <v>0</v>
      </c>
      <c r="BJ172" s="17" t="s">
        <v>81</v>
      </c>
      <c r="BK172" s="178">
        <f>ROUND(I172*H172,2)</f>
        <v>0</v>
      </c>
      <c r="BL172" s="17" t="s">
        <v>202</v>
      </c>
      <c r="BM172" s="177" t="s">
        <v>231</v>
      </c>
    </row>
    <row r="173" s="13" customFormat="1">
      <c r="A173" s="13"/>
      <c r="B173" s="179"/>
      <c r="C173" s="13"/>
      <c r="D173" s="180" t="s">
        <v>127</v>
      </c>
      <c r="E173" s="181" t="s">
        <v>1</v>
      </c>
      <c r="F173" s="182" t="s">
        <v>232</v>
      </c>
      <c r="G173" s="13"/>
      <c r="H173" s="183">
        <v>8.5099999999999998</v>
      </c>
      <c r="I173" s="184"/>
      <c r="J173" s="13"/>
      <c r="K173" s="13"/>
      <c r="L173" s="179"/>
      <c r="M173" s="185"/>
      <c r="N173" s="186"/>
      <c r="O173" s="186"/>
      <c r="P173" s="186"/>
      <c r="Q173" s="186"/>
      <c r="R173" s="186"/>
      <c r="S173" s="186"/>
      <c r="T173" s="187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181" t="s">
        <v>127</v>
      </c>
      <c r="AU173" s="181" t="s">
        <v>83</v>
      </c>
      <c r="AV173" s="13" t="s">
        <v>83</v>
      </c>
      <c r="AW173" s="13" t="s">
        <v>32</v>
      </c>
      <c r="AX173" s="13" t="s">
        <v>81</v>
      </c>
      <c r="AY173" s="181" t="s">
        <v>118</v>
      </c>
    </row>
    <row r="174" s="2" customFormat="1" ht="24.15" customHeight="1">
      <c r="A174" s="36"/>
      <c r="B174" s="164"/>
      <c r="C174" s="196" t="s">
        <v>233</v>
      </c>
      <c r="D174" s="196" t="s">
        <v>234</v>
      </c>
      <c r="E174" s="197" t="s">
        <v>235</v>
      </c>
      <c r="F174" s="198" t="s">
        <v>236</v>
      </c>
      <c r="G174" s="199" t="s">
        <v>124</v>
      </c>
      <c r="H174" s="200">
        <v>123.68899999999999</v>
      </c>
      <c r="I174" s="201"/>
      <c r="J174" s="202">
        <f>ROUND(I174*H174,2)</f>
        <v>0</v>
      </c>
      <c r="K174" s="203"/>
      <c r="L174" s="204"/>
      <c r="M174" s="205" t="s">
        <v>1</v>
      </c>
      <c r="N174" s="206" t="s">
        <v>41</v>
      </c>
      <c r="O174" s="75"/>
      <c r="P174" s="175">
        <f>O174*H174</f>
        <v>0</v>
      </c>
      <c r="Q174" s="175">
        <v>0.00010000000000000001</v>
      </c>
      <c r="R174" s="175">
        <f>Q174*H174</f>
        <v>0.0123689</v>
      </c>
      <c r="S174" s="175">
        <v>0</v>
      </c>
      <c r="T174" s="176">
        <f>S174*H174</f>
        <v>0</v>
      </c>
      <c r="U174" s="36"/>
      <c r="V174" s="36"/>
      <c r="W174" s="36"/>
      <c r="X174" s="36"/>
      <c r="Y174" s="36"/>
      <c r="Z174" s="36"/>
      <c r="AA174" s="36"/>
      <c r="AB174" s="36"/>
      <c r="AC174" s="36"/>
      <c r="AD174" s="36"/>
      <c r="AE174" s="36"/>
      <c r="AR174" s="177" t="s">
        <v>237</v>
      </c>
      <c r="AT174" s="177" t="s">
        <v>234</v>
      </c>
      <c r="AU174" s="177" t="s">
        <v>83</v>
      </c>
      <c r="AY174" s="17" t="s">
        <v>118</v>
      </c>
      <c r="BE174" s="178">
        <f>IF(N174="základní",J174,0)</f>
        <v>0</v>
      </c>
      <c r="BF174" s="178">
        <f>IF(N174="snížená",J174,0)</f>
        <v>0</v>
      </c>
      <c r="BG174" s="178">
        <f>IF(N174="zákl. přenesená",J174,0)</f>
        <v>0</v>
      </c>
      <c r="BH174" s="178">
        <f>IF(N174="sníž. přenesená",J174,0)</f>
        <v>0</v>
      </c>
      <c r="BI174" s="178">
        <f>IF(N174="nulová",J174,0)</f>
        <v>0</v>
      </c>
      <c r="BJ174" s="17" t="s">
        <v>81</v>
      </c>
      <c r="BK174" s="178">
        <f>ROUND(I174*H174,2)</f>
        <v>0</v>
      </c>
      <c r="BL174" s="17" t="s">
        <v>202</v>
      </c>
      <c r="BM174" s="177" t="s">
        <v>238</v>
      </c>
    </row>
    <row r="175" s="13" customFormat="1">
      <c r="A175" s="13"/>
      <c r="B175" s="179"/>
      <c r="C175" s="13"/>
      <c r="D175" s="180" t="s">
        <v>127</v>
      </c>
      <c r="E175" s="181" t="s">
        <v>1</v>
      </c>
      <c r="F175" s="182" t="s">
        <v>239</v>
      </c>
      <c r="G175" s="13"/>
      <c r="H175" s="183">
        <v>107.09</v>
      </c>
      <c r="I175" s="184"/>
      <c r="J175" s="13"/>
      <c r="K175" s="13"/>
      <c r="L175" s="179"/>
      <c r="M175" s="185"/>
      <c r="N175" s="186"/>
      <c r="O175" s="186"/>
      <c r="P175" s="186"/>
      <c r="Q175" s="186"/>
      <c r="R175" s="186"/>
      <c r="S175" s="186"/>
      <c r="T175" s="187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181" t="s">
        <v>127</v>
      </c>
      <c r="AU175" s="181" t="s">
        <v>83</v>
      </c>
      <c r="AV175" s="13" t="s">
        <v>83</v>
      </c>
      <c r="AW175" s="13" t="s">
        <v>32</v>
      </c>
      <c r="AX175" s="13" t="s">
        <v>81</v>
      </c>
      <c r="AY175" s="181" t="s">
        <v>118</v>
      </c>
    </row>
    <row r="176" s="13" customFormat="1">
      <c r="A176" s="13"/>
      <c r="B176" s="179"/>
      <c r="C176" s="13"/>
      <c r="D176" s="180" t="s">
        <v>127</v>
      </c>
      <c r="E176" s="13"/>
      <c r="F176" s="182" t="s">
        <v>240</v>
      </c>
      <c r="G176" s="13"/>
      <c r="H176" s="183">
        <v>123.68899999999999</v>
      </c>
      <c r="I176" s="184"/>
      <c r="J176" s="13"/>
      <c r="K176" s="13"/>
      <c r="L176" s="179"/>
      <c r="M176" s="185"/>
      <c r="N176" s="186"/>
      <c r="O176" s="186"/>
      <c r="P176" s="186"/>
      <c r="Q176" s="186"/>
      <c r="R176" s="186"/>
      <c r="S176" s="186"/>
      <c r="T176" s="187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181" t="s">
        <v>127</v>
      </c>
      <c r="AU176" s="181" t="s">
        <v>83</v>
      </c>
      <c r="AV176" s="13" t="s">
        <v>83</v>
      </c>
      <c r="AW176" s="13" t="s">
        <v>3</v>
      </c>
      <c r="AX176" s="13" t="s">
        <v>81</v>
      </c>
      <c r="AY176" s="181" t="s">
        <v>118</v>
      </c>
    </row>
    <row r="177" s="2" customFormat="1" ht="37.8" customHeight="1">
      <c r="A177" s="36"/>
      <c r="B177" s="164"/>
      <c r="C177" s="165" t="s">
        <v>241</v>
      </c>
      <c r="D177" s="165" t="s">
        <v>121</v>
      </c>
      <c r="E177" s="166" t="s">
        <v>242</v>
      </c>
      <c r="F177" s="167" t="s">
        <v>243</v>
      </c>
      <c r="G177" s="168" t="s">
        <v>131</v>
      </c>
      <c r="H177" s="169">
        <v>29.199999999999999</v>
      </c>
      <c r="I177" s="170"/>
      <c r="J177" s="171">
        <f>ROUND(I177*H177,2)</f>
        <v>0</v>
      </c>
      <c r="K177" s="172"/>
      <c r="L177" s="37"/>
      <c r="M177" s="173" t="s">
        <v>1</v>
      </c>
      <c r="N177" s="174" t="s">
        <v>41</v>
      </c>
      <c r="O177" s="75"/>
      <c r="P177" s="175">
        <f>O177*H177</f>
        <v>0</v>
      </c>
      <c r="Q177" s="175">
        <v>0.00059999999999999995</v>
      </c>
      <c r="R177" s="175">
        <f>Q177*H177</f>
        <v>0.017519999999999997</v>
      </c>
      <c r="S177" s="175">
        <v>0</v>
      </c>
      <c r="T177" s="176">
        <f>S177*H177</f>
        <v>0</v>
      </c>
      <c r="U177" s="36"/>
      <c r="V177" s="36"/>
      <c r="W177" s="36"/>
      <c r="X177" s="36"/>
      <c r="Y177" s="36"/>
      <c r="Z177" s="36"/>
      <c r="AA177" s="36"/>
      <c r="AB177" s="36"/>
      <c r="AC177" s="36"/>
      <c r="AD177" s="36"/>
      <c r="AE177" s="36"/>
      <c r="AR177" s="177" t="s">
        <v>202</v>
      </c>
      <c r="AT177" s="177" t="s">
        <v>121</v>
      </c>
      <c r="AU177" s="177" t="s">
        <v>83</v>
      </c>
      <c r="AY177" s="17" t="s">
        <v>118</v>
      </c>
      <c r="BE177" s="178">
        <f>IF(N177="základní",J177,0)</f>
        <v>0</v>
      </c>
      <c r="BF177" s="178">
        <f>IF(N177="snížená",J177,0)</f>
        <v>0</v>
      </c>
      <c r="BG177" s="178">
        <f>IF(N177="zákl. přenesená",J177,0)</f>
        <v>0</v>
      </c>
      <c r="BH177" s="178">
        <f>IF(N177="sníž. přenesená",J177,0)</f>
        <v>0</v>
      </c>
      <c r="BI177" s="178">
        <f>IF(N177="nulová",J177,0)</f>
        <v>0</v>
      </c>
      <c r="BJ177" s="17" t="s">
        <v>81</v>
      </c>
      <c r="BK177" s="178">
        <f>ROUND(I177*H177,2)</f>
        <v>0</v>
      </c>
      <c r="BL177" s="17" t="s">
        <v>202</v>
      </c>
      <c r="BM177" s="177" t="s">
        <v>244</v>
      </c>
    </row>
    <row r="178" s="13" customFormat="1">
      <c r="A178" s="13"/>
      <c r="B178" s="179"/>
      <c r="C178" s="13"/>
      <c r="D178" s="180" t="s">
        <v>127</v>
      </c>
      <c r="E178" s="181" t="s">
        <v>1</v>
      </c>
      <c r="F178" s="182" t="s">
        <v>245</v>
      </c>
      <c r="G178" s="13"/>
      <c r="H178" s="183">
        <v>29.199999999999999</v>
      </c>
      <c r="I178" s="184"/>
      <c r="J178" s="13"/>
      <c r="K178" s="13"/>
      <c r="L178" s="179"/>
      <c r="M178" s="185"/>
      <c r="N178" s="186"/>
      <c r="O178" s="186"/>
      <c r="P178" s="186"/>
      <c r="Q178" s="186"/>
      <c r="R178" s="186"/>
      <c r="S178" s="186"/>
      <c r="T178" s="187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181" t="s">
        <v>127</v>
      </c>
      <c r="AU178" s="181" t="s">
        <v>83</v>
      </c>
      <c r="AV178" s="13" t="s">
        <v>83</v>
      </c>
      <c r="AW178" s="13" t="s">
        <v>32</v>
      </c>
      <c r="AX178" s="13" t="s">
        <v>81</v>
      </c>
      <c r="AY178" s="181" t="s">
        <v>118</v>
      </c>
    </row>
    <row r="179" s="2" customFormat="1" ht="37.8" customHeight="1">
      <c r="A179" s="36"/>
      <c r="B179" s="164"/>
      <c r="C179" s="165" t="s">
        <v>246</v>
      </c>
      <c r="D179" s="165" t="s">
        <v>121</v>
      </c>
      <c r="E179" s="166" t="s">
        <v>247</v>
      </c>
      <c r="F179" s="167" t="s">
        <v>248</v>
      </c>
      <c r="G179" s="168" t="s">
        <v>131</v>
      </c>
      <c r="H179" s="169">
        <v>2.7000000000000002</v>
      </c>
      <c r="I179" s="170"/>
      <c r="J179" s="171">
        <f>ROUND(I179*H179,2)</f>
        <v>0</v>
      </c>
      <c r="K179" s="172"/>
      <c r="L179" s="37"/>
      <c r="M179" s="173" t="s">
        <v>1</v>
      </c>
      <c r="N179" s="174" t="s">
        <v>41</v>
      </c>
      <c r="O179" s="75"/>
      <c r="P179" s="175">
        <f>O179*H179</f>
        <v>0</v>
      </c>
      <c r="Q179" s="175">
        <v>0.00042999999999999999</v>
      </c>
      <c r="R179" s="175">
        <f>Q179*H179</f>
        <v>0.0011610000000000001</v>
      </c>
      <c r="S179" s="175">
        <v>0</v>
      </c>
      <c r="T179" s="176">
        <f>S179*H179</f>
        <v>0</v>
      </c>
      <c r="U179" s="36"/>
      <c r="V179" s="36"/>
      <c r="W179" s="36"/>
      <c r="X179" s="36"/>
      <c r="Y179" s="36"/>
      <c r="Z179" s="36"/>
      <c r="AA179" s="36"/>
      <c r="AB179" s="36"/>
      <c r="AC179" s="36"/>
      <c r="AD179" s="36"/>
      <c r="AE179" s="36"/>
      <c r="AR179" s="177" t="s">
        <v>202</v>
      </c>
      <c r="AT179" s="177" t="s">
        <v>121</v>
      </c>
      <c r="AU179" s="177" t="s">
        <v>83</v>
      </c>
      <c r="AY179" s="17" t="s">
        <v>118</v>
      </c>
      <c r="BE179" s="178">
        <f>IF(N179="základní",J179,0)</f>
        <v>0</v>
      </c>
      <c r="BF179" s="178">
        <f>IF(N179="snížená",J179,0)</f>
        <v>0</v>
      </c>
      <c r="BG179" s="178">
        <f>IF(N179="zákl. přenesená",J179,0)</f>
        <v>0</v>
      </c>
      <c r="BH179" s="178">
        <f>IF(N179="sníž. přenesená",J179,0)</f>
        <v>0</v>
      </c>
      <c r="BI179" s="178">
        <f>IF(N179="nulová",J179,0)</f>
        <v>0</v>
      </c>
      <c r="BJ179" s="17" t="s">
        <v>81</v>
      </c>
      <c r="BK179" s="178">
        <f>ROUND(I179*H179,2)</f>
        <v>0</v>
      </c>
      <c r="BL179" s="17" t="s">
        <v>202</v>
      </c>
      <c r="BM179" s="177" t="s">
        <v>249</v>
      </c>
    </row>
    <row r="180" s="13" customFormat="1">
      <c r="A180" s="13"/>
      <c r="B180" s="179"/>
      <c r="C180" s="13"/>
      <c r="D180" s="180" t="s">
        <v>127</v>
      </c>
      <c r="E180" s="181" t="s">
        <v>1</v>
      </c>
      <c r="F180" s="182" t="s">
        <v>250</v>
      </c>
      <c r="G180" s="13"/>
      <c r="H180" s="183">
        <v>2.7000000000000002</v>
      </c>
      <c r="I180" s="184"/>
      <c r="J180" s="13"/>
      <c r="K180" s="13"/>
      <c r="L180" s="179"/>
      <c r="M180" s="185"/>
      <c r="N180" s="186"/>
      <c r="O180" s="186"/>
      <c r="P180" s="186"/>
      <c r="Q180" s="186"/>
      <c r="R180" s="186"/>
      <c r="S180" s="186"/>
      <c r="T180" s="187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181" t="s">
        <v>127</v>
      </c>
      <c r="AU180" s="181" t="s">
        <v>83</v>
      </c>
      <c r="AV180" s="13" t="s">
        <v>83</v>
      </c>
      <c r="AW180" s="13" t="s">
        <v>32</v>
      </c>
      <c r="AX180" s="13" t="s">
        <v>81</v>
      </c>
      <c r="AY180" s="181" t="s">
        <v>118</v>
      </c>
    </row>
    <row r="181" s="2" customFormat="1" ht="37.8" customHeight="1">
      <c r="A181" s="36"/>
      <c r="B181" s="164"/>
      <c r="C181" s="165" t="s">
        <v>251</v>
      </c>
      <c r="D181" s="165" t="s">
        <v>121</v>
      </c>
      <c r="E181" s="166" t="s">
        <v>252</v>
      </c>
      <c r="F181" s="167" t="s">
        <v>253</v>
      </c>
      <c r="G181" s="168" t="s">
        <v>131</v>
      </c>
      <c r="H181" s="169">
        <v>10.6</v>
      </c>
      <c r="I181" s="170"/>
      <c r="J181" s="171">
        <f>ROUND(I181*H181,2)</f>
        <v>0</v>
      </c>
      <c r="K181" s="172"/>
      <c r="L181" s="37"/>
      <c r="M181" s="173" t="s">
        <v>1</v>
      </c>
      <c r="N181" s="174" t="s">
        <v>41</v>
      </c>
      <c r="O181" s="75"/>
      <c r="P181" s="175">
        <f>O181*H181</f>
        <v>0</v>
      </c>
      <c r="Q181" s="175">
        <v>0.0015</v>
      </c>
      <c r="R181" s="175">
        <f>Q181*H181</f>
        <v>0.015900000000000001</v>
      </c>
      <c r="S181" s="175">
        <v>0</v>
      </c>
      <c r="T181" s="176">
        <f>S181*H181</f>
        <v>0</v>
      </c>
      <c r="U181" s="36"/>
      <c r="V181" s="36"/>
      <c r="W181" s="36"/>
      <c r="X181" s="36"/>
      <c r="Y181" s="36"/>
      <c r="Z181" s="36"/>
      <c r="AA181" s="36"/>
      <c r="AB181" s="36"/>
      <c r="AC181" s="36"/>
      <c r="AD181" s="36"/>
      <c r="AE181" s="36"/>
      <c r="AR181" s="177" t="s">
        <v>202</v>
      </c>
      <c r="AT181" s="177" t="s">
        <v>121</v>
      </c>
      <c r="AU181" s="177" t="s">
        <v>83</v>
      </c>
      <c r="AY181" s="17" t="s">
        <v>118</v>
      </c>
      <c r="BE181" s="178">
        <f>IF(N181="základní",J181,0)</f>
        <v>0</v>
      </c>
      <c r="BF181" s="178">
        <f>IF(N181="snížená",J181,0)</f>
        <v>0</v>
      </c>
      <c r="BG181" s="178">
        <f>IF(N181="zákl. přenesená",J181,0)</f>
        <v>0</v>
      </c>
      <c r="BH181" s="178">
        <f>IF(N181="sníž. přenesená",J181,0)</f>
        <v>0</v>
      </c>
      <c r="BI181" s="178">
        <f>IF(N181="nulová",J181,0)</f>
        <v>0</v>
      </c>
      <c r="BJ181" s="17" t="s">
        <v>81</v>
      </c>
      <c r="BK181" s="178">
        <f>ROUND(I181*H181,2)</f>
        <v>0</v>
      </c>
      <c r="BL181" s="17" t="s">
        <v>202</v>
      </c>
      <c r="BM181" s="177" t="s">
        <v>254</v>
      </c>
    </row>
    <row r="182" s="2" customFormat="1" ht="37.8" customHeight="1">
      <c r="A182" s="36"/>
      <c r="B182" s="164"/>
      <c r="C182" s="165" t="s">
        <v>255</v>
      </c>
      <c r="D182" s="165" t="s">
        <v>121</v>
      </c>
      <c r="E182" s="166" t="s">
        <v>256</v>
      </c>
      <c r="F182" s="167" t="s">
        <v>257</v>
      </c>
      <c r="G182" s="168" t="s">
        <v>124</v>
      </c>
      <c r="H182" s="169">
        <v>85.859999999999999</v>
      </c>
      <c r="I182" s="170"/>
      <c r="J182" s="171">
        <f>ROUND(I182*H182,2)</f>
        <v>0</v>
      </c>
      <c r="K182" s="172"/>
      <c r="L182" s="37"/>
      <c r="M182" s="173" t="s">
        <v>1</v>
      </c>
      <c r="N182" s="174" t="s">
        <v>41</v>
      </c>
      <c r="O182" s="75"/>
      <c r="P182" s="175">
        <f>O182*H182</f>
        <v>0</v>
      </c>
      <c r="Q182" s="175">
        <v>0.00013999999999999999</v>
      </c>
      <c r="R182" s="175">
        <f>Q182*H182</f>
        <v>0.012020399999999999</v>
      </c>
      <c r="S182" s="175">
        <v>0</v>
      </c>
      <c r="T182" s="176">
        <f>S182*H182</f>
        <v>0</v>
      </c>
      <c r="U182" s="36"/>
      <c r="V182" s="36"/>
      <c r="W182" s="36"/>
      <c r="X182" s="36"/>
      <c r="Y182" s="36"/>
      <c r="Z182" s="36"/>
      <c r="AA182" s="36"/>
      <c r="AB182" s="36"/>
      <c r="AC182" s="36"/>
      <c r="AD182" s="36"/>
      <c r="AE182" s="36"/>
      <c r="AR182" s="177" t="s">
        <v>202</v>
      </c>
      <c r="AT182" s="177" t="s">
        <v>121</v>
      </c>
      <c r="AU182" s="177" t="s">
        <v>83</v>
      </c>
      <c r="AY182" s="17" t="s">
        <v>118</v>
      </c>
      <c r="BE182" s="178">
        <f>IF(N182="základní",J182,0)</f>
        <v>0</v>
      </c>
      <c r="BF182" s="178">
        <f>IF(N182="snížená",J182,0)</f>
        <v>0</v>
      </c>
      <c r="BG182" s="178">
        <f>IF(N182="zákl. přenesená",J182,0)</f>
        <v>0</v>
      </c>
      <c r="BH182" s="178">
        <f>IF(N182="sníž. přenesená",J182,0)</f>
        <v>0</v>
      </c>
      <c r="BI182" s="178">
        <f>IF(N182="nulová",J182,0)</f>
        <v>0</v>
      </c>
      <c r="BJ182" s="17" t="s">
        <v>81</v>
      </c>
      <c r="BK182" s="178">
        <f>ROUND(I182*H182,2)</f>
        <v>0</v>
      </c>
      <c r="BL182" s="17" t="s">
        <v>202</v>
      </c>
      <c r="BM182" s="177" t="s">
        <v>258</v>
      </c>
    </row>
    <row r="183" s="13" customFormat="1">
      <c r="A183" s="13"/>
      <c r="B183" s="179"/>
      <c r="C183" s="13"/>
      <c r="D183" s="180" t="s">
        <v>127</v>
      </c>
      <c r="E183" s="181" t="s">
        <v>1</v>
      </c>
      <c r="F183" s="182" t="s">
        <v>259</v>
      </c>
      <c r="G183" s="13"/>
      <c r="H183" s="183">
        <v>85.859999999999999</v>
      </c>
      <c r="I183" s="184"/>
      <c r="J183" s="13"/>
      <c r="K183" s="13"/>
      <c r="L183" s="179"/>
      <c r="M183" s="185"/>
      <c r="N183" s="186"/>
      <c r="O183" s="186"/>
      <c r="P183" s="186"/>
      <c r="Q183" s="186"/>
      <c r="R183" s="186"/>
      <c r="S183" s="186"/>
      <c r="T183" s="187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181" t="s">
        <v>127</v>
      </c>
      <c r="AU183" s="181" t="s">
        <v>83</v>
      </c>
      <c r="AV183" s="13" t="s">
        <v>83</v>
      </c>
      <c r="AW183" s="13" t="s">
        <v>32</v>
      </c>
      <c r="AX183" s="13" t="s">
        <v>81</v>
      </c>
      <c r="AY183" s="181" t="s">
        <v>118</v>
      </c>
    </row>
    <row r="184" s="2" customFormat="1" ht="33" customHeight="1">
      <c r="A184" s="36"/>
      <c r="B184" s="164"/>
      <c r="C184" s="165" t="s">
        <v>260</v>
      </c>
      <c r="D184" s="165" t="s">
        <v>121</v>
      </c>
      <c r="E184" s="166" t="s">
        <v>261</v>
      </c>
      <c r="F184" s="167" t="s">
        <v>262</v>
      </c>
      <c r="G184" s="168" t="s">
        <v>124</v>
      </c>
      <c r="H184" s="169">
        <v>5.5199999999999996</v>
      </c>
      <c r="I184" s="170"/>
      <c r="J184" s="171">
        <f>ROUND(I184*H184,2)</f>
        <v>0</v>
      </c>
      <c r="K184" s="172"/>
      <c r="L184" s="37"/>
      <c r="M184" s="173" t="s">
        <v>1</v>
      </c>
      <c r="N184" s="174" t="s">
        <v>41</v>
      </c>
      <c r="O184" s="75"/>
      <c r="P184" s="175">
        <f>O184*H184</f>
        <v>0</v>
      </c>
      <c r="Q184" s="175">
        <v>0.00027999999999999998</v>
      </c>
      <c r="R184" s="175">
        <f>Q184*H184</f>
        <v>0.0015455999999999998</v>
      </c>
      <c r="S184" s="175">
        <v>0</v>
      </c>
      <c r="T184" s="176">
        <f>S184*H184</f>
        <v>0</v>
      </c>
      <c r="U184" s="36"/>
      <c r="V184" s="36"/>
      <c r="W184" s="36"/>
      <c r="X184" s="36"/>
      <c r="Y184" s="36"/>
      <c r="Z184" s="36"/>
      <c r="AA184" s="36"/>
      <c r="AB184" s="36"/>
      <c r="AC184" s="36"/>
      <c r="AD184" s="36"/>
      <c r="AE184" s="36"/>
      <c r="AR184" s="177" t="s">
        <v>202</v>
      </c>
      <c r="AT184" s="177" t="s">
        <v>121</v>
      </c>
      <c r="AU184" s="177" t="s">
        <v>83</v>
      </c>
      <c r="AY184" s="17" t="s">
        <v>118</v>
      </c>
      <c r="BE184" s="178">
        <f>IF(N184="základní",J184,0)</f>
        <v>0</v>
      </c>
      <c r="BF184" s="178">
        <f>IF(N184="snížená",J184,0)</f>
        <v>0</v>
      </c>
      <c r="BG184" s="178">
        <f>IF(N184="zákl. přenesená",J184,0)</f>
        <v>0</v>
      </c>
      <c r="BH184" s="178">
        <f>IF(N184="sníž. přenesená",J184,0)</f>
        <v>0</v>
      </c>
      <c r="BI184" s="178">
        <f>IF(N184="nulová",J184,0)</f>
        <v>0</v>
      </c>
      <c r="BJ184" s="17" t="s">
        <v>81</v>
      </c>
      <c r="BK184" s="178">
        <f>ROUND(I184*H184,2)</f>
        <v>0</v>
      </c>
      <c r="BL184" s="17" t="s">
        <v>202</v>
      </c>
      <c r="BM184" s="177" t="s">
        <v>263</v>
      </c>
    </row>
    <row r="185" s="13" customFormat="1">
      <c r="A185" s="13"/>
      <c r="B185" s="179"/>
      <c r="C185" s="13"/>
      <c r="D185" s="180" t="s">
        <v>127</v>
      </c>
      <c r="E185" s="181" t="s">
        <v>1</v>
      </c>
      <c r="F185" s="182" t="s">
        <v>264</v>
      </c>
      <c r="G185" s="13"/>
      <c r="H185" s="183">
        <v>5.5199999999999996</v>
      </c>
      <c r="I185" s="184"/>
      <c r="J185" s="13"/>
      <c r="K185" s="13"/>
      <c r="L185" s="179"/>
      <c r="M185" s="185"/>
      <c r="N185" s="186"/>
      <c r="O185" s="186"/>
      <c r="P185" s="186"/>
      <c r="Q185" s="186"/>
      <c r="R185" s="186"/>
      <c r="S185" s="186"/>
      <c r="T185" s="187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181" t="s">
        <v>127</v>
      </c>
      <c r="AU185" s="181" t="s">
        <v>83</v>
      </c>
      <c r="AV185" s="13" t="s">
        <v>83</v>
      </c>
      <c r="AW185" s="13" t="s">
        <v>32</v>
      </c>
      <c r="AX185" s="13" t="s">
        <v>81</v>
      </c>
      <c r="AY185" s="181" t="s">
        <v>118</v>
      </c>
    </row>
    <row r="186" s="2" customFormat="1" ht="37.8" customHeight="1">
      <c r="A186" s="36"/>
      <c r="B186" s="164"/>
      <c r="C186" s="165" t="s">
        <v>265</v>
      </c>
      <c r="D186" s="165" t="s">
        <v>121</v>
      </c>
      <c r="E186" s="166" t="s">
        <v>266</v>
      </c>
      <c r="F186" s="167" t="s">
        <v>267</v>
      </c>
      <c r="G186" s="168" t="s">
        <v>124</v>
      </c>
      <c r="H186" s="169">
        <v>7.2000000000000002</v>
      </c>
      <c r="I186" s="170"/>
      <c r="J186" s="171">
        <f>ROUND(I186*H186,2)</f>
        <v>0</v>
      </c>
      <c r="K186" s="172"/>
      <c r="L186" s="37"/>
      <c r="M186" s="173" t="s">
        <v>1</v>
      </c>
      <c r="N186" s="174" t="s">
        <v>41</v>
      </c>
      <c r="O186" s="75"/>
      <c r="P186" s="175">
        <f>O186*H186</f>
        <v>0</v>
      </c>
      <c r="Q186" s="175">
        <v>0.00042999999999999999</v>
      </c>
      <c r="R186" s="175">
        <f>Q186*H186</f>
        <v>0.0030959999999999998</v>
      </c>
      <c r="S186" s="175">
        <v>0</v>
      </c>
      <c r="T186" s="176">
        <f>S186*H186</f>
        <v>0</v>
      </c>
      <c r="U186" s="36"/>
      <c r="V186" s="36"/>
      <c r="W186" s="36"/>
      <c r="X186" s="36"/>
      <c r="Y186" s="36"/>
      <c r="Z186" s="36"/>
      <c r="AA186" s="36"/>
      <c r="AB186" s="36"/>
      <c r="AC186" s="36"/>
      <c r="AD186" s="36"/>
      <c r="AE186" s="36"/>
      <c r="AR186" s="177" t="s">
        <v>202</v>
      </c>
      <c r="AT186" s="177" t="s">
        <v>121</v>
      </c>
      <c r="AU186" s="177" t="s">
        <v>83</v>
      </c>
      <c r="AY186" s="17" t="s">
        <v>118</v>
      </c>
      <c r="BE186" s="178">
        <f>IF(N186="základní",J186,0)</f>
        <v>0</v>
      </c>
      <c r="BF186" s="178">
        <f>IF(N186="snížená",J186,0)</f>
        <v>0</v>
      </c>
      <c r="BG186" s="178">
        <f>IF(N186="zákl. přenesená",J186,0)</f>
        <v>0</v>
      </c>
      <c r="BH186" s="178">
        <f>IF(N186="sníž. přenesená",J186,0)</f>
        <v>0</v>
      </c>
      <c r="BI186" s="178">
        <f>IF(N186="nulová",J186,0)</f>
        <v>0</v>
      </c>
      <c r="BJ186" s="17" t="s">
        <v>81</v>
      </c>
      <c r="BK186" s="178">
        <f>ROUND(I186*H186,2)</f>
        <v>0</v>
      </c>
      <c r="BL186" s="17" t="s">
        <v>202</v>
      </c>
      <c r="BM186" s="177" t="s">
        <v>268</v>
      </c>
    </row>
    <row r="187" s="13" customFormat="1">
      <c r="A187" s="13"/>
      <c r="B187" s="179"/>
      <c r="C187" s="13"/>
      <c r="D187" s="180" t="s">
        <v>127</v>
      </c>
      <c r="E187" s="181" t="s">
        <v>1</v>
      </c>
      <c r="F187" s="182" t="s">
        <v>269</v>
      </c>
      <c r="G187" s="13"/>
      <c r="H187" s="183">
        <v>7.2000000000000002</v>
      </c>
      <c r="I187" s="184"/>
      <c r="J187" s="13"/>
      <c r="K187" s="13"/>
      <c r="L187" s="179"/>
      <c r="M187" s="185"/>
      <c r="N187" s="186"/>
      <c r="O187" s="186"/>
      <c r="P187" s="186"/>
      <c r="Q187" s="186"/>
      <c r="R187" s="186"/>
      <c r="S187" s="186"/>
      <c r="T187" s="187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181" t="s">
        <v>127</v>
      </c>
      <c r="AU187" s="181" t="s">
        <v>83</v>
      </c>
      <c r="AV187" s="13" t="s">
        <v>83</v>
      </c>
      <c r="AW187" s="13" t="s">
        <v>32</v>
      </c>
      <c r="AX187" s="13" t="s">
        <v>81</v>
      </c>
      <c r="AY187" s="181" t="s">
        <v>118</v>
      </c>
    </row>
    <row r="188" s="2" customFormat="1" ht="24.15" customHeight="1">
      <c r="A188" s="36"/>
      <c r="B188" s="164"/>
      <c r="C188" s="165" t="s">
        <v>270</v>
      </c>
      <c r="D188" s="165" t="s">
        <v>121</v>
      </c>
      <c r="E188" s="166" t="s">
        <v>271</v>
      </c>
      <c r="F188" s="167" t="s">
        <v>272</v>
      </c>
      <c r="G188" s="168" t="s">
        <v>124</v>
      </c>
      <c r="H188" s="169">
        <v>11.43</v>
      </c>
      <c r="I188" s="170"/>
      <c r="J188" s="171">
        <f>ROUND(I188*H188,2)</f>
        <v>0</v>
      </c>
      <c r="K188" s="172"/>
      <c r="L188" s="37"/>
      <c r="M188" s="173" t="s">
        <v>1</v>
      </c>
      <c r="N188" s="174" t="s">
        <v>41</v>
      </c>
      <c r="O188" s="75"/>
      <c r="P188" s="175">
        <f>O188*H188</f>
        <v>0</v>
      </c>
      <c r="Q188" s="175">
        <v>3.0000000000000001E-05</v>
      </c>
      <c r="R188" s="175">
        <f>Q188*H188</f>
        <v>0.00034289999999999999</v>
      </c>
      <c r="S188" s="175">
        <v>0</v>
      </c>
      <c r="T188" s="176">
        <f>S188*H188</f>
        <v>0</v>
      </c>
      <c r="U188" s="36"/>
      <c r="V188" s="36"/>
      <c r="W188" s="36"/>
      <c r="X188" s="36"/>
      <c r="Y188" s="36"/>
      <c r="Z188" s="36"/>
      <c r="AA188" s="36"/>
      <c r="AB188" s="36"/>
      <c r="AC188" s="36"/>
      <c r="AD188" s="36"/>
      <c r="AE188" s="36"/>
      <c r="AR188" s="177" t="s">
        <v>202</v>
      </c>
      <c r="AT188" s="177" t="s">
        <v>121</v>
      </c>
      <c r="AU188" s="177" t="s">
        <v>83</v>
      </c>
      <c r="AY188" s="17" t="s">
        <v>118</v>
      </c>
      <c r="BE188" s="178">
        <f>IF(N188="základní",J188,0)</f>
        <v>0</v>
      </c>
      <c r="BF188" s="178">
        <f>IF(N188="snížená",J188,0)</f>
        <v>0</v>
      </c>
      <c r="BG188" s="178">
        <f>IF(N188="zákl. přenesená",J188,0)</f>
        <v>0</v>
      </c>
      <c r="BH188" s="178">
        <f>IF(N188="sníž. přenesená",J188,0)</f>
        <v>0</v>
      </c>
      <c r="BI188" s="178">
        <f>IF(N188="nulová",J188,0)</f>
        <v>0</v>
      </c>
      <c r="BJ188" s="17" t="s">
        <v>81</v>
      </c>
      <c r="BK188" s="178">
        <f>ROUND(I188*H188,2)</f>
        <v>0</v>
      </c>
      <c r="BL188" s="17" t="s">
        <v>202</v>
      </c>
      <c r="BM188" s="177" t="s">
        <v>273</v>
      </c>
    </row>
    <row r="189" s="13" customFormat="1">
      <c r="A189" s="13"/>
      <c r="B189" s="179"/>
      <c r="C189" s="13"/>
      <c r="D189" s="180" t="s">
        <v>127</v>
      </c>
      <c r="E189" s="181" t="s">
        <v>1</v>
      </c>
      <c r="F189" s="182" t="s">
        <v>274</v>
      </c>
      <c r="G189" s="13"/>
      <c r="H189" s="183">
        <v>11.43</v>
      </c>
      <c r="I189" s="184"/>
      <c r="J189" s="13"/>
      <c r="K189" s="13"/>
      <c r="L189" s="179"/>
      <c r="M189" s="185"/>
      <c r="N189" s="186"/>
      <c r="O189" s="186"/>
      <c r="P189" s="186"/>
      <c r="Q189" s="186"/>
      <c r="R189" s="186"/>
      <c r="S189" s="186"/>
      <c r="T189" s="187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181" t="s">
        <v>127</v>
      </c>
      <c r="AU189" s="181" t="s">
        <v>83</v>
      </c>
      <c r="AV189" s="13" t="s">
        <v>83</v>
      </c>
      <c r="AW189" s="13" t="s">
        <v>32</v>
      </c>
      <c r="AX189" s="13" t="s">
        <v>81</v>
      </c>
      <c r="AY189" s="181" t="s">
        <v>118</v>
      </c>
    </row>
    <row r="190" s="2" customFormat="1" ht="24.15" customHeight="1">
      <c r="A190" s="36"/>
      <c r="B190" s="164"/>
      <c r="C190" s="196" t="s">
        <v>275</v>
      </c>
      <c r="D190" s="196" t="s">
        <v>234</v>
      </c>
      <c r="E190" s="197" t="s">
        <v>276</v>
      </c>
      <c r="F190" s="198" t="s">
        <v>277</v>
      </c>
      <c r="G190" s="199" t="s">
        <v>124</v>
      </c>
      <c r="H190" s="200">
        <v>128.21700000000001</v>
      </c>
      <c r="I190" s="201"/>
      <c r="J190" s="202">
        <f>ROUND(I190*H190,2)</f>
        <v>0</v>
      </c>
      <c r="K190" s="203"/>
      <c r="L190" s="204"/>
      <c r="M190" s="205" t="s">
        <v>1</v>
      </c>
      <c r="N190" s="206" t="s">
        <v>41</v>
      </c>
      <c r="O190" s="75"/>
      <c r="P190" s="175">
        <f>O190*H190</f>
        <v>0</v>
      </c>
      <c r="Q190" s="175">
        <v>0.0019</v>
      </c>
      <c r="R190" s="175">
        <f>Q190*H190</f>
        <v>0.24361230000000003</v>
      </c>
      <c r="S190" s="175">
        <v>0</v>
      </c>
      <c r="T190" s="176">
        <f>S190*H190</f>
        <v>0</v>
      </c>
      <c r="U190" s="36"/>
      <c r="V190" s="36"/>
      <c r="W190" s="36"/>
      <c r="X190" s="36"/>
      <c r="Y190" s="36"/>
      <c r="Z190" s="36"/>
      <c r="AA190" s="36"/>
      <c r="AB190" s="36"/>
      <c r="AC190" s="36"/>
      <c r="AD190" s="36"/>
      <c r="AE190" s="36"/>
      <c r="AR190" s="177" t="s">
        <v>237</v>
      </c>
      <c r="AT190" s="177" t="s">
        <v>234</v>
      </c>
      <c r="AU190" s="177" t="s">
        <v>83</v>
      </c>
      <c r="AY190" s="17" t="s">
        <v>118</v>
      </c>
      <c r="BE190" s="178">
        <f>IF(N190="základní",J190,0)</f>
        <v>0</v>
      </c>
      <c r="BF190" s="178">
        <f>IF(N190="snížená",J190,0)</f>
        <v>0</v>
      </c>
      <c r="BG190" s="178">
        <f>IF(N190="zákl. přenesená",J190,0)</f>
        <v>0</v>
      </c>
      <c r="BH190" s="178">
        <f>IF(N190="sníž. přenesená",J190,0)</f>
        <v>0</v>
      </c>
      <c r="BI190" s="178">
        <f>IF(N190="nulová",J190,0)</f>
        <v>0</v>
      </c>
      <c r="BJ190" s="17" t="s">
        <v>81</v>
      </c>
      <c r="BK190" s="178">
        <f>ROUND(I190*H190,2)</f>
        <v>0</v>
      </c>
      <c r="BL190" s="17" t="s">
        <v>202</v>
      </c>
      <c r="BM190" s="177" t="s">
        <v>278</v>
      </c>
    </row>
    <row r="191" s="13" customFormat="1">
      <c r="A191" s="13"/>
      <c r="B191" s="179"/>
      <c r="C191" s="13"/>
      <c r="D191" s="180" t="s">
        <v>127</v>
      </c>
      <c r="E191" s="181" t="s">
        <v>1</v>
      </c>
      <c r="F191" s="182" t="s">
        <v>279</v>
      </c>
      <c r="G191" s="13"/>
      <c r="H191" s="183">
        <v>110.01000000000001</v>
      </c>
      <c r="I191" s="184"/>
      <c r="J191" s="13"/>
      <c r="K191" s="13"/>
      <c r="L191" s="179"/>
      <c r="M191" s="185"/>
      <c r="N191" s="186"/>
      <c r="O191" s="186"/>
      <c r="P191" s="186"/>
      <c r="Q191" s="186"/>
      <c r="R191" s="186"/>
      <c r="S191" s="186"/>
      <c r="T191" s="187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181" t="s">
        <v>127</v>
      </c>
      <c r="AU191" s="181" t="s">
        <v>83</v>
      </c>
      <c r="AV191" s="13" t="s">
        <v>83</v>
      </c>
      <c r="AW191" s="13" t="s">
        <v>32</v>
      </c>
      <c r="AX191" s="13" t="s">
        <v>81</v>
      </c>
      <c r="AY191" s="181" t="s">
        <v>118</v>
      </c>
    </row>
    <row r="192" s="13" customFormat="1">
      <c r="A192" s="13"/>
      <c r="B192" s="179"/>
      <c r="C192" s="13"/>
      <c r="D192" s="180" t="s">
        <v>127</v>
      </c>
      <c r="E192" s="13"/>
      <c r="F192" s="182" t="s">
        <v>280</v>
      </c>
      <c r="G192" s="13"/>
      <c r="H192" s="183">
        <v>128.21700000000001</v>
      </c>
      <c r="I192" s="184"/>
      <c r="J192" s="13"/>
      <c r="K192" s="13"/>
      <c r="L192" s="179"/>
      <c r="M192" s="185"/>
      <c r="N192" s="186"/>
      <c r="O192" s="186"/>
      <c r="P192" s="186"/>
      <c r="Q192" s="186"/>
      <c r="R192" s="186"/>
      <c r="S192" s="186"/>
      <c r="T192" s="187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181" t="s">
        <v>127</v>
      </c>
      <c r="AU192" s="181" t="s">
        <v>83</v>
      </c>
      <c r="AV192" s="13" t="s">
        <v>83</v>
      </c>
      <c r="AW192" s="13" t="s">
        <v>3</v>
      </c>
      <c r="AX192" s="13" t="s">
        <v>81</v>
      </c>
      <c r="AY192" s="181" t="s">
        <v>118</v>
      </c>
    </row>
    <row r="193" s="2" customFormat="1" ht="24.15" customHeight="1">
      <c r="A193" s="36"/>
      <c r="B193" s="164"/>
      <c r="C193" s="165" t="s">
        <v>281</v>
      </c>
      <c r="D193" s="165" t="s">
        <v>121</v>
      </c>
      <c r="E193" s="166" t="s">
        <v>282</v>
      </c>
      <c r="F193" s="167" t="s">
        <v>283</v>
      </c>
      <c r="G193" s="168" t="s">
        <v>143</v>
      </c>
      <c r="H193" s="169">
        <v>0.308</v>
      </c>
      <c r="I193" s="170"/>
      <c r="J193" s="171">
        <f>ROUND(I193*H193,2)</f>
        <v>0</v>
      </c>
      <c r="K193" s="172"/>
      <c r="L193" s="37"/>
      <c r="M193" s="173" t="s">
        <v>1</v>
      </c>
      <c r="N193" s="174" t="s">
        <v>41</v>
      </c>
      <c r="O193" s="75"/>
      <c r="P193" s="175">
        <f>O193*H193</f>
        <v>0</v>
      </c>
      <c r="Q193" s="175">
        <v>0</v>
      </c>
      <c r="R193" s="175">
        <f>Q193*H193</f>
        <v>0</v>
      </c>
      <c r="S193" s="175">
        <v>0</v>
      </c>
      <c r="T193" s="176">
        <f>S193*H193</f>
        <v>0</v>
      </c>
      <c r="U193" s="36"/>
      <c r="V193" s="36"/>
      <c r="W193" s="36"/>
      <c r="X193" s="36"/>
      <c r="Y193" s="36"/>
      <c r="Z193" s="36"/>
      <c r="AA193" s="36"/>
      <c r="AB193" s="36"/>
      <c r="AC193" s="36"/>
      <c r="AD193" s="36"/>
      <c r="AE193" s="36"/>
      <c r="AR193" s="177" t="s">
        <v>202</v>
      </c>
      <c r="AT193" s="177" t="s">
        <v>121</v>
      </c>
      <c r="AU193" s="177" t="s">
        <v>83</v>
      </c>
      <c r="AY193" s="17" t="s">
        <v>118</v>
      </c>
      <c r="BE193" s="178">
        <f>IF(N193="základní",J193,0)</f>
        <v>0</v>
      </c>
      <c r="BF193" s="178">
        <f>IF(N193="snížená",J193,0)</f>
        <v>0</v>
      </c>
      <c r="BG193" s="178">
        <f>IF(N193="zákl. přenesená",J193,0)</f>
        <v>0</v>
      </c>
      <c r="BH193" s="178">
        <f>IF(N193="sníž. přenesená",J193,0)</f>
        <v>0</v>
      </c>
      <c r="BI193" s="178">
        <f>IF(N193="nulová",J193,0)</f>
        <v>0</v>
      </c>
      <c r="BJ193" s="17" t="s">
        <v>81</v>
      </c>
      <c r="BK193" s="178">
        <f>ROUND(I193*H193,2)</f>
        <v>0</v>
      </c>
      <c r="BL193" s="17" t="s">
        <v>202</v>
      </c>
      <c r="BM193" s="177" t="s">
        <v>284</v>
      </c>
    </row>
    <row r="194" s="12" customFormat="1" ht="22.8" customHeight="1">
      <c r="A194" s="12"/>
      <c r="B194" s="151"/>
      <c r="C194" s="12"/>
      <c r="D194" s="152" t="s">
        <v>75</v>
      </c>
      <c r="E194" s="162" t="s">
        <v>285</v>
      </c>
      <c r="F194" s="162" t="s">
        <v>286</v>
      </c>
      <c r="G194" s="12"/>
      <c r="H194" s="12"/>
      <c r="I194" s="154"/>
      <c r="J194" s="163">
        <f>BK194</f>
        <v>0</v>
      </c>
      <c r="K194" s="12"/>
      <c r="L194" s="151"/>
      <c r="M194" s="156"/>
      <c r="N194" s="157"/>
      <c r="O194" s="157"/>
      <c r="P194" s="158">
        <f>SUM(P195:P214)</f>
        <v>0</v>
      </c>
      <c r="Q194" s="157"/>
      <c r="R194" s="158">
        <f>SUM(R195:R214)</f>
        <v>0.76974345</v>
      </c>
      <c r="S194" s="157"/>
      <c r="T194" s="159">
        <f>SUM(T195:T214)</f>
        <v>0</v>
      </c>
      <c r="U194" s="12"/>
      <c r="V194" s="12"/>
      <c r="W194" s="12"/>
      <c r="X194" s="12"/>
      <c r="Y194" s="12"/>
      <c r="Z194" s="12"/>
      <c r="AA194" s="12"/>
      <c r="AB194" s="12"/>
      <c r="AC194" s="12"/>
      <c r="AD194" s="12"/>
      <c r="AE194" s="12"/>
      <c r="AR194" s="152" t="s">
        <v>83</v>
      </c>
      <c r="AT194" s="160" t="s">
        <v>75</v>
      </c>
      <c r="AU194" s="160" t="s">
        <v>81</v>
      </c>
      <c r="AY194" s="152" t="s">
        <v>118</v>
      </c>
      <c r="BK194" s="161">
        <f>SUM(BK195:BK214)</f>
        <v>0</v>
      </c>
    </row>
    <row r="195" s="2" customFormat="1" ht="33" customHeight="1">
      <c r="A195" s="36"/>
      <c r="B195" s="164"/>
      <c r="C195" s="165" t="s">
        <v>237</v>
      </c>
      <c r="D195" s="165" t="s">
        <v>121</v>
      </c>
      <c r="E195" s="166" t="s">
        <v>287</v>
      </c>
      <c r="F195" s="167" t="s">
        <v>288</v>
      </c>
      <c r="G195" s="168" t="s">
        <v>124</v>
      </c>
      <c r="H195" s="169">
        <v>7.5099999999999998</v>
      </c>
      <c r="I195" s="170"/>
      <c r="J195" s="171">
        <f>ROUND(I195*H195,2)</f>
        <v>0</v>
      </c>
      <c r="K195" s="172"/>
      <c r="L195" s="37"/>
      <c r="M195" s="173" t="s">
        <v>1</v>
      </c>
      <c r="N195" s="174" t="s">
        <v>41</v>
      </c>
      <c r="O195" s="75"/>
      <c r="P195" s="175">
        <f>O195*H195</f>
        <v>0</v>
      </c>
      <c r="Q195" s="175">
        <v>0.00116</v>
      </c>
      <c r="R195" s="175">
        <f>Q195*H195</f>
        <v>0.0087115999999999999</v>
      </c>
      <c r="S195" s="175">
        <v>0</v>
      </c>
      <c r="T195" s="176">
        <f>S195*H195</f>
        <v>0</v>
      </c>
      <c r="U195" s="36"/>
      <c r="V195" s="36"/>
      <c r="W195" s="36"/>
      <c r="X195" s="36"/>
      <c r="Y195" s="36"/>
      <c r="Z195" s="36"/>
      <c r="AA195" s="36"/>
      <c r="AB195" s="36"/>
      <c r="AC195" s="36"/>
      <c r="AD195" s="36"/>
      <c r="AE195" s="36"/>
      <c r="AR195" s="177" t="s">
        <v>202</v>
      </c>
      <c r="AT195" s="177" t="s">
        <v>121</v>
      </c>
      <c r="AU195" s="177" t="s">
        <v>83</v>
      </c>
      <c r="AY195" s="17" t="s">
        <v>118</v>
      </c>
      <c r="BE195" s="178">
        <f>IF(N195="základní",J195,0)</f>
        <v>0</v>
      </c>
      <c r="BF195" s="178">
        <f>IF(N195="snížená",J195,0)</f>
        <v>0</v>
      </c>
      <c r="BG195" s="178">
        <f>IF(N195="zákl. přenesená",J195,0)</f>
        <v>0</v>
      </c>
      <c r="BH195" s="178">
        <f>IF(N195="sníž. přenesená",J195,0)</f>
        <v>0</v>
      </c>
      <c r="BI195" s="178">
        <f>IF(N195="nulová",J195,0)</f>
        <v>0</v>
      </c>
      <c r="BJ195" s="17" t="s">
        <v>81</v>
      </c>
      <c r="BK195" s="178">
        <f>ROUND(I195*H195,2)</f>
        <v>0</v>
      </c>
      <c r="BL195" s="17" t="s">
        <v>202</v>
      </c>
      <c r="BM195" s="177" t="s">
        <v>289</v>
      </c>
    </row>
    <row r="196" s="13" customFormat="1">
      <c r="A196" s="13"/>
      <c r="B196" s="179"/>
      <c r="C196" s="13"/>
      <c r="D196" s="180" t="s">
        <v>127</v>
      </c>
      <c r="E196" s="181" t="s">
        <v>1</v>
      </c>
      <c r="F196" s="182" t="s">
        <v>290</v>
      </c>
      <c r="G196" s="13"/>
      <c r="H196" s="183">
        <v>5.9199999999999999</v>
      </c>
      <c r="I196" s="184"/>
      <c r="J196" s="13"/>
      <c r="K196" s="13"/>
      <c r="L196" s="179"/>
      <c r="M196" s="185"/>
      <c r="N196" s="186"/>
      <c r="O196" s="186"/>
      <c r="P196" s="186"/>
      <c r="Q196" s="186"/>
      <c r="R196" s="186"/>
      <c r="S196" s="186"/>
      <c r="T196" s="187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181" t="s">
        <v>127</v>
      </c>
      <c r="AU196" s="181" t="s">
        <v>83</v>
      </c>
      <c r="AV196" s="13" t="s">
        <v>83</v>
      </c>
      <c r="AW196" s="13" t="s">
        <v>32</v>
      </c>
      <c r="AX196" s="13" t="s">
        <v>76</v>
      </c>
      <c r="AY196" s="181" t="s">
        <v>118</v>
      </c>
    </row>
    <row r="197" s="13" customFormat="1">
      <c r="A197" s="13"/>
      <c r="B197" s="179"/>
      <c r="C197" s="13"/>
      <c r="D197" s="180" t="s">
        <v>127</v>
      </c>
      <c r="E197" s="181" t="s">
        <v>1</v>
      </c>
      <c r="F197" s="182" t="s">
        <v>291</v>
      </c>
      <c r="G197" s="13"/>
      <c r="H197" s="183">
        <v>1.5900000000000001</v>
      </c>
      <c r="I197" s="184"/>
      <c r="J197" s="13"/>
      <c r="K197" s="13"/>
      <c r="L197" s="179"/>
      <c r="M197" s="185"/>
      <c r="N197" s="186"/>
      <c r="O197" s="186"/>
      <c r="P197" s="186"/>
      <c r="Q197" s="186"/>
      <c r="R197" s="186"/>
      <c r="S197" s="186"/>
      <c r="T197" s="187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181" t="s">
        <v>127</v>
      </c>
      <c r="AU197" s="181" t="s">
        <v>83</v>
      </c>
      <c r="AV197" s="13" t="s">
        <v>83</v>
      </c>
      <c r="AW197" s="13" t="s">
        <v>32</v>
      </c>
      <c r="AX197" s="13" t="s">
        <v>76</v>
      </c>
      <c r="AY197" s="181" t="s">
        <v>118</v>
      </c>
    </row>
    <row r="198" s="14" customFormat="1">
      <c r="A198" s="14"/>
      <c r="B198" s="188"/>
      <c r="C198" s="14"/>
      <c r="D198" s="180" t="s">
        <v>127</v>
      </c>
      <c r="E198" s="189" t="s">
        <v>1</v>
      </c>
      <c r="F198" s="190" t="s">
        <v>140</v>
      </c>
      <c r="G198" s="14"/>
      <c r="H198" s="191">
        <v>7.5099999999999998</v>
      </c>
      <c r="I198" s="192"/>
      <c r="J198" s="14"/>
      <c r="K198" s="14"/>
      <c r="L198" s="188"/>
      <c r="M198" s="193"/>
      <c r="N198" s="194"/>
      <c r="O198" s="194"/>
      <c r="P198" s="194"/>
      <c r="Q198" s="194"/>
      <c r="R198" s="194"/>
      <c r="S198" s="194"/>
      <c r="T198" s="195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189" t="s">
        <v>127</v>
      </c>
      <c r="AU198" s="189" t="s">
        <v>83</v>
      </c>
      <c r="AV198" s="14" t="s">
        <v>125</v>
      </c>
      <c r="AW198" s="14" t="s">
        <v>32</v>
      </c>
      <c r="AX198" s="14" t="s">
        <v>81</v>
      </c>
      <c r="AY198" s="189" t="s">
        <v>118</v>
      </c>
    </row>
    <row r="199" s="2" customFormat="1" ht="24.15" customHeight="1">
      <c r="A199" s="36"/>
      <c r="B199" s="164"/>
      <c r="C199" s="196" t="s">
        <v>292</v>
      </c>
      <c r="D199" s="196" t="s">
        <v>234</v>
      </c>
      <c r="E199" s="197" t="s">
        <v>293</v>
      </c>
      <c r="F199" s="198" t="s">
        <v>294</v>
      </c>
      <c r="G199" s="199" t="s">
        <v>124</v>
      </c>
      <c r="H199" s="200">
        <v>7.8860000000000001</v>
      </c>
      <c r="I199" s="201"/>
      <c r="J199" s="202">
        <f>ROUND(I199*H199,2)</f>
        <v>0</v>
      </c>
      <c r="K199" s="203"/>
      <c r="L199" s="204"/>
      <c r="M199" s="205" t="s">
        <v>1</v>
      </c>
      <c r="N199" s="206" t="s">
        <v>41</v>
      </c>
      <c r="O199" s="75"/>
      <c r="P199" s="175">
        <f>O199*H199</f>
        <v>0</v>
      </c>
      <c r="Q199" s="175">
        <v>0.0015</v>
      </c>
      <c r="R199" s="175">
        <f>Q199*H199</f>
        <v>0.011829000000000001</v>
      </c>
      <c r="S199" s="175">
        <v>0</v>
      </c>
      <c r="T199" s="176">
        <f>S199*H199</f>
        <v>0</v>
      </c>
      <c r="U199" s="36"/>
      <c r="V199" s="36"/>
      <c r="W199" s="36"/>
      <c r="X199" s="36"/>
      <c r="Y199" s="36"/>
      <c r="Z199" s="36"/>
      <c r="AA199" s="36"/>
      <c r="AB199" s="36"/>
      <c r="AC199" s="36"/>
      <c r="AD199" s="36"/>
      <c r="AE199" s="36"/>
      <c r="AR199" s="177" t="s">
        <v>237</v>
      </c>
      <c r="AT199" s="177" t="s">
        <v>234</v>
      </c>
      <c r="AU199" s="177" t="s">
        <v>83</v>
      </c>
      <c r="AY199" s="17" t="s">
        <v>118</v>
      </c>
      <c r="BE199" s="178">
        <f>IF(N199="základní",J199,0)</f>
        <v>0</v>
      </c>
      <c r="BF199" s="178">
        <f>IF(N199="snížená",J199,0)</f>
        <v>0</v>
      </c>
      <c r="BG199" s="178">
        <f>IF(N199="zákl. přenesená",J199,0)</f>
        <v>0</v>
      </c>
      <c r="BH199" s="178">
        <f>IF(N199="sníž. přenesená",J199,0)</f>
        <v>0</v>
      </c>
      <c r="BI199" s="178">
        <f>IF(N199="nulová",J199,0)</f>
        <v>0</v>
      </c>
      <c r="BJ199" s="17" t="s">
        <v>81</v>
      </c>
      <c r="BK199" s="178">
        <f>ROUND(I199*H199,2)</f>
        <v>0</v>
      </c>
      <c r="BL199" s="17" t="s">
        <v>202</v>
      </c>
      <c r="BM199" s="177" t="s">
        <v>295</v>
      </c>
    </row>
    <row r="200" s="13" customFormat="1">
      <c r="A200" s="13"/>
      <c r="B200" s="179"/>
      <c r="C200" s="13"/>
      <c r="D200" s="180" t="s">
        <v>127</v>
      </c>
      <c r="E200" s="13"/>
      <c r="F200" s="182" t="s">
        <v>296</v>
      </c>
      <c r="G200" s="13"/>
      <c r="H200" s="183">
        <v>7.8860000000000001</v>
      </c>
      <c r="I200" s="184"/>
      <c r="J200" s="13"/>
      <c r="K200" s="13"/>
      <c r="L200" s="179"/>
      <c r="M200" s="185"/>
      <c r="N200" s="186"/>
      <c r="O200" s="186"/>
      <c r="P200" s="186"/>
      <c r="Q200" s="186"/>
      <c r="R200" s="186"/>
      <c r="S200" s="186"/>
      <c r="T200" s="187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181" t="s">
        <v>127</v>
      </c>
      <c r="AU200" s="181" t="s">
        <v>83</v>
      </c>
      <c r="AV200" s="13" t="s">
        <v>83</v>
      </c>
      <c r="AW200" s="13" t="s">
        <v>3</v>
      </c>
      <c r="AX200" s="13" t="s">
        <v>81</v>
      </c>
      <c r="AY200" s="181" t="s">
        <v>118</v>
      </c>
    </row>
    <row r="201" s="2" customFormat="1" ht="24.15" customHeight="1">
      <c r="A201" s="36"/>
      <c r="B201" s="164"/>
      <c r="C201" s="165" t="s">
        <v>297</v>
      </c>
      <c r="D201" s="165" t="s">
        <v>121</v>
      </c>
      <c r="E201" s="166" t="s">
        <v>298</v>
      </c>
      <c r="F201" s="167" t="s">
        <v>299</v>
      </c>
      <c r="G201" s="168" t="s">
        <v>124</v>
      </c>
      <c r="H201" s="169">
        <v>96.584999999999994</v>
      </c>
      <c r="I201" s="170"/>
      <c r="J201" s="171">
        <f>ROUND(I201*H201,2)</f>
        <v>0</v>
      </c>
      <c r="K201" s="172"/>
      <c r="L201" s="37"/>
      <c r="M201" s="173" t="s">
        <v>1</v>
      </c>
      <c r="N201" s="174" t="s">
        <v>41</v>
      </c>
      <c r="O201" s="75"/>
      <c r="P201" s="175">
        <f>O201*H201</f>
        <v>0</v>
      </c>
      <c r="Q201" s="175">
        <v>0</v>
      </c>
      <c r="R201" s="175">
        <f>Q201*H201</f>
        <v>0</v>
      </c>
      <c r="S201" s="175">
        <v>0</v>
      </c>
      <c r="T201" s="176">
        <f>S201*H201</f>
        <v>0</v>
      </c>
      <c r="U201" s="36"/>
      <c r="V201" s="36"/>
      <c r="W201" s="36"/>
      <c r="X201" s="36"/>
      <c r="Y201" s="36"/>
      <c r="Z201" s="36"/>
      <c r="AA201" s="36"/>
      <c r="AB201" s="36"/>
      <c r="AC201" s="36"/>
      <c r="AD201" s="36"/>
      <c r="AE201" s="36"/>
      <c r="AR201" s="177" t="s">
        <v>202</v>
      </c>
      <c r="AT201" s="177" t="s">
        <v>121</v>
      </c>
      <c r="AU201" s="177" t="s">
        <v>83</v>
      </c>
      <c r="AY201" s="17" t="s">
        <v>118</v>
      </c>
      <c r="BE201" s="178">
        <f>IF(N201="základní",J201,0)</f>
        <v>0</v>
      </c>
      <c r="BF201" s="178">
        <f>IF(N201="snížená",J201,0)</f>
        <v>0</v>
      </c>
      <c r="BG201" s="178">
        <f>IF(N201="zákl. přenesená",J201,0)</f>
        <v>0</v>
      </c>
      <c r="BH201" s="178">
        <f>IF(N201="sníž. přenesená",J201,0)</f>
        <v>0</v>
      </c>
      <c r="BI201" s="178">
        <f>IF(N201="nulová",J201,0)</f>
        <v>0</v>
      </c>
      <c r="BJ201" s="17" t="s">
        <v>81</v>
      </c>
      <c r="BK201" s="178">
        <f>ROUND(I201*H201,2)</f>
        <v>0</v>
      </c>
      <c r="BL201" s="17" t="s">
        <v>202</v>
      </c>
      <c r="BM201" s="177" t="s">
        <v>300</v>
      </c>
    </row>
    <row r="202" s="13" customFormat="1">
      <c r="A202" s="13"/>
      <c r="B202" s="179"/>
      <c r="C202" s="13"/>
      <c r="D202" s="180" t="s">
        <v>127</v>
      </c>
      <c r="E202" s="181" t="s">
        <v>1</v>
      </c>
      <c r="F202" s="182" t="s">
        <v>301</v>
      </c>
      <c r="G202" s="13"/>
      <c r="H202" s="183">
        <v>96.584999999999994</v>
      </c>
      <c r="I202" s="184"/>
      <c r="J202" s="13"/>
      <c r="K202" s="13"/>
      <c r="L202" s="179"/>
      <c r="M202" s="185"/>
      <c r="N202" s="186"/>
      <c r="O202" s="186"/>
      <c r="P202" s="186"/>
      <c r="Q202" s="186"/>
      <c r="R202" s="186"/>
      <c r="S202" s="186"/>
      <c r="T202" s="187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181" t="s">
        <v>127</v>
      </c>
      <c r="AU202" s="181" t="s">
        <v>83</v>
      </c>
      <c r="AV202" s="13" t="s">
        <v>83</v>
      </c>
      <c r="AW202" s="13" t="s">
        <v>32</v>
      </c>
      <c r="AX202" s="13" t="s">
        <v>81</v>
      </c>
      <c r="AY202" s="181" t="s">
        <v>118</v>
      </c>
    </row>
    <row r="203" s="2" customFormat="1" ht="24.15" customHeight="1">
      <c r="A203" s="36"/>
      <c r="B203" s="164"/>
      <c r="C203" s="196" t="s">
        <v>302</v>
      </c>
      <c r="D203" s="196" t="s">
        <v>234</v>
      </c>
      <c r="E203" s="197" t="s">
        <v>303</v>
      </c>
      <c r="F203" s="198" t="s">
        <v>304</v>
      </c>
      <c r="G203" s="199" t="s">
        <v>124</v>
      </c>
      <c r="H203" s="200">
        <v>202.82900000000001</v>
      </c>
      <c r="I203" s="201"/>
      <c r="J203" s="202">
        <f>ROUND(I203*H203,2)</f>
        <v>0</v>
      </c>
      <c r="K203" s="203"/>
      <c r="L203" s="204"/>
      <c r="M203" s="205" t="s">
        <v>1</v>
      </c>
      <c r="N203" s="206" t="s">
        <v>41</v>
      </c>
      <c r="O203" s="75"/>
      <c r="P203" s="175">
        <f>O203*H203</f>
        <v>0</v>
      </c>
      <c r="Q203" s="175">
        <v>0.0025000000000000001</v>
      </c>
      <c r="R203" s="175">
        <f>Q203*H203</f>
        <v>0.50707250000000004</v>
      </c>
      <c r="S203" s="175">
        <v>0</v>
      </c>
      <c r="T203" s="176">
        <f>S203*H203</f>
        <v>0</v>
      </c>
      <c r="U203" s="36"/>
      <c r="V203" s="36"/>
      <c r="W203" s="36"/>
      <c r="X203" s="36"/>
      <c r="Y203" s="36"/>
      <c r="Z203" s="36"/>
      <c r="AA203" s="36"/>
      <c r="AB203" s="36"/>
      <c r="AC203" s="36"/>
      <c r="AD203" s="36"/>
      <c r="AE203" s="36"/>
      <c r="AR203" s="177" t="s">
        <v>237</v>
      </c>
      <c r="AT203" s="177" t="s">
        <v>234</v>
      </c>
      <c r="AU203" s="177" t="s">
        <v>83</v>
      </c>
      <c r="AY203" s="17" t="s">
        <v>118</v>
      </c>
      <c r="BE203" s="178">
        <f>IF(N203="základní",J203,0)</f>
        <v>0</v>
      </c>
      <c r="BF203" s="178">
        <f>IF(N203="snížená",J203,0)</f>
        <v>0</v>
      </c>
      <c r="BG203" s="178">
        <f>IF(N203="zákl. přenesená",J203,0)</f>
        <v>0</v>
      </c>
      <c r="BH203" s="178">
        <f>IF(N203="sníž. přenesená",J203,0)</f>
        <v>0</v>
      </c>
      <c r="BI203" s="178">
        <f>IF(N203="nulová",J203,0)</f>
        <v>0</v>
      </c>
      <c r="BJ203" s="17" t="s">
        <v>81</v>
      </c>
      <c r="BK203" s="178">
        <f>ROUND(I203*H203,2)</f>
        <v>0</v>
      </c>
      <c r="BL203" s="17" t="s">
        <v>202</v>
      </c>
      <c r="BM203" s="177" t="s">
        <v>305</v>
      </c>
    </row>
    <row r="204" s="13" customFormat="1">
      <c r="A204" s="13"/>
      <c r="B204" s="179"/>
      <c r="C204" s="13"/>
      <c r="D204" s="180" t="s">
        <v>127</v>
      </c>
      <c r="E204" s="13"/>
      <c r="F204" s="182" t="s">
        <v>306</v>
      </c>
      <c r="G204" s="13"/>
      <c r="H204" s="183">
        <v>202.82900000000001</v>
      </c>
      <c r="I204" s="184"/>
      <c r="J204" s="13"/>
      <c r="K204" s="13"/>
      <c r="L204" s="179"/>
      <c r="M204" s="185"/>
      <c r="N204" s="186"/>
      <c r="O204" s="186"/>
      <c r="P204" s="186"/>
      <c r="Q204" s="186"/>
      <c r="R204" s="186"/>
      <c r="S204" s="186"/>
      <c r="T204" s="187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181" t="s">
        <v>127</v>
      </c>
      <c r="AU204" s="181" t="s">
        <v>83</v>
      </c>
      <c r="AV204" s="13" t="s">
        <v>83</v>
      </c>
      <c r="AW204" s="13" t="s">
        <v>3</v>
      </c>
      <c r="AX204" s="13" t="s">
        <v>81</v>
      </c>
      <c r="AY204" s="181" t="s">
        <v>118</v>
      </c>
    </row>
    <row r="205" s="2" customFormat="1" ht="24.15" customHeight="1">
      <c r="A205" s="36"/>
      <c r="B205" s="164"/>
      <c r="C205" s="165" t="s">
        <v>307</v>
      </c>
      <c r="D205" s="165" t="s">
        <v>121</v>
      </c>
      <c r="E205" s="166" t="s">
        <v>308</v>
      </c>
      <c r="F205" s="167" t="s">
        <v>309</v>
      </c>
      <c r="G205" s="168" t="s">
        <v>124</v>
      </c>
      <c r="H205" s="169">
        <v>96.584999999999994</v>
      </c>
      <c r="I205" s="170"/>
      <c r="J205" s="171">
        <f>ROUND(I205*H205,2)</f>
        <v>0</v>
      </c>
      <c r="K205" s="172"/>
      <c r="L205" s="37"/>
      <c r="M205" s="173" t="s">
        <v>1</v>
      </c>
      <c r="N205" s="174" t="s">
        <v>41</v>
      </c>
      <c r="O205" s="75"/>
      <c r="P205" s="175">
        <f>O205*H205</f>
        <v>0</v>
      </c>
      <c r="Q205" s="175">
        <v>0</v>
      </c>
      <c r="R205" s="175">
        <f>Q205*H205</f>
        <v>0</v>
      </c>
      <c r="S205" s="175">
        <v>0</v>
      </c>
      <c r="T205" s="176">
        <f>S205*H205</f>
        <v>0</v>
      </c>
      <c r="U205" s="36"/>
      <c r="V205" s="36"/>
      <c r="W205" s="36"/>
      <c r="X205" s="36"/>
      <c r="Y205" s="36"/>
      <c r="Z205" s="36"/>
      <c r="AA205" s="36"/>
      <c r="AB205" s="36"/>
      <c r="AC205" s="36"/>
      <c r="AD205" s="36"/>
      <c r="AE205" s="36"/>
      <c r="AR205" s="177" t="s">
        <v>202</v>
      </c>
      <c r="AT205" s="177" t="s">
        <v>121</v>
      </c>
      <c r="AU205" s="177" t="s">
        <v>83</v>
      </c>
      <c r="AY205" s="17" t="s">
        <v>118</v>
      </c>
      <c r="BE205" s="178">
        <f>IF(N205="základní",J205,0)</f>
        <v>0</v>
      </c>
      <c r="BF205" s="178">
        <f>IF(N205="snížená",J205,0)</f>
        <v>0</v>
      </c>
      <c r="BG205" s="178">
        <f>IF(N205="zákl. přenesená",J205,0)</f>
        <v>0</v>
      </c>
      <c r="BH205" s="178">
        <f>IF(N205="sníž. přenesená",J205,0)</f>
        <v>0</v>
      </c>
      <c r="BI205" s="178">
        <f>IF(N205="nulová",J205,0)</f>
        <v>0</v>
      </c>
      <c r="BJ205" s="17" t="s">
        <v>81</v>
      </c>
      <c r="BK205" s="178">
        <f>ROUND(I205*H205,2)</f>
        <v>0</v>
      </c>
      <c r="BL205" s="17" t="s">
        <v>202</v>
      </c>
      <c r="BM205" s="177" t="s">
        <v>310</v>
      </c>
    </row>
    <row r="206" s="13" customFormat="1">
      <c r="A206" s="13"/>
      <c r="B206" s="179"/>
      <c r="C206" s="13"/>
      <c r="D206" s="180" t="s">
        <v>127</v>
      </c>
      <c r="E206" s="181" t="s">
        <v>1</v>
      </c>
      <c r="F206" s="182" t="s">
        <v>301</v>
      </c>
      <c r="G206" s="13"/>
      <c r="H206" s="183">
        <v>96.584999999999994</v>
      </c>
      <c r="I206" s="184"/>
      <c r="J206" s="13"/>
      <c r="K206" s="13"/>
      <c r="L206" s="179"/>
      <c r="M206" s="185"/>
      <c r="N206" s="186"/>
      <c r="O206" s="186"/>
      <c r="P206" s="186"/>
      <c r="Q206" s="186"/>
      <c r="R206" s="186"/>
      <c r="S206" s="186"/>
      <c r="T206" s="187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181" t="s">
        <v>127</v>
      </c>
      <c r="AU206" s="181" t="s">
        <v>83</v>
      </c>
      <c r="AV206" s="13" t="s">
        <v>83</v>
      </c>
      <c r="AW206" s="13" t="s">
        <v>32</v>
      </c>
      <c r="AX206" s="13" t="s">
        <v>81</v>
      </c>
      <c r="AY206" s="181" t="s">
        <v>118</v>
      </c>
    </row>
    <row r="207" s="2" customFormat="1" ht="16.5" customHeight="1">
      <c r="A207" s="36"/>
      <c r="B207" s="164"/>
      <c r="C207" s="196" t="s">
        <v>311</v>
      </c>
      <c r="D207" s="196" t="s">
        <v>234</v>
      </c>
      <c r="E207" s="197" t="s">
        <v>312</v>
      </c>
      <c r="F207" s="198" t="s">
        <v>313</v>
      </c>
      <c r="G207" s="199" t="s">
        <v>149</v>
      </c>
      <c r="H207" s="200">
        <v>11.154999999999999</v>
      </c>
      <c r="I207" s="201"/>
      <c r="J207" s="202">
        <f>ROUND(I207*H207,2)</f>
        <v>0</v>
      </c>
      <c r="K207" s="203"/>
      <c r="L207" s="204"/>
      <c r="M207" s="205" t="s">
        <v>1</v>
      </c>
      <c r="N207" s="206" t="s">
        <v>41</v>
      </c>
      <c r="O207" s="75"/>
      <c r="P207" s="175">
        <f>O207*H207</f>
        <v>0</v>
      </c>
      <c r="Q207" s="175">
        <v>0.02</v>
      </c>
      <c r="R207" s="175">
        <f>Q207*H207</f>
        <v>0.22309999999999999</v>
      </c>
      <c r="S207" s="175">
        <v>0</v>
      </c>
      <c r="T207" s="176">
        <f>S207*H207</f>
        <v>0</v>
      </c>
      <c r="U207" s="36"/>
      <c r="V207" s="36"/>
      <c r="W207" s="36"/>
      <c r="X207" s="36"/>
      <c r="Y207" s="36"/>
      <c r="Z207" s="36"/>
      <c r="AA207" s="36"/>
      <c r="AB207" s="36"/>
      <c r="AC207" s="36"/>
      <c r="AD207" s="36"/>
      <c r="AE207" s="36"/>
      <c r="AR207" s="177" t="s">
        <v>237</v>
      </c>
      <c r="AT207" s="177" t="s">
        <v>234</v>
      </c>
      <c r="AU207" s="177" t="s">
        <v>83</v>
      </c>
      <c r="AY207" s="17" t="s">
        <v>118</v>
      </c>
      <c r="BE207" s="178">
        <f>IF(N207="základní",J207,0)</f>
        <v>0</v>
      </c>
      <c r="BF207" s="178">
        <f>IF(N207="snížená",J207,0)</f>
        <v>0</v>
      </c>
      <c r="BG207" s="178">
        <f>IF(N207="zákl. přenesená",J207,0)</f>
        <v>0</v>
      </c>
      <c r="BH207" s="178">
        <f>IF(N207="sníž. přenesená",J207,0)</f>
        <v>0</v>
      </c>
      <c r="BI207" s="178">
        <f>IF(N207="nulová",J207,0)</f>
        <v>0</v>
      </c>
      <c r="BJ207" s="17" t="s">
        <v>81</v>
      </c>
      <c r="BK207" s="178">
        <f>ROUND(I207*H207,2)</f>
        <v>0</v>
      </c>
      <c r="BL207" s="17" t="s">
        <v>202</v>
      </c>
      <c r="BM207" s="177" t="s">
        <v>314</v>
      </c>
    </row>
    <row r="208" s="13" customFormat="1">
      <c r="A208" s="13"/>
      <c r="B208" s="179"/>
      <c r="C208" s="13"/>
      <c r="D208" s="180" t="s">
        <v>127</v>
      </c>
      <c r="E208" s="181" t="s">
        <v>1</v>
      </c>
      <c r="F208" s="182" t="s">
        <v>315</v>
      </c>
      <c r="G208" s="13"/>
      <c r="H208" s="183">
        <v>10.624000000000001</v>
      </c>
      <c r="I208" s="184"/>
      <c r="J208" s="13"/>
      <c r="K208" s="13"/>
      <c r="L208" s="179"/>
      <c r="M208" s="185"/>
      <c r="N208" s="186"/>
      <c r="O208" s="186"/>
      <c r="P208" s="186"/>
      <c r="Q208" s="186"/>
      <c r="R208" s="186"/>
      <c r="S208" s="186"/>
      <c r="T208" s="187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181" t="s">
        <v>127</v>
      </c>
      <c r="AU208" s="181" t="s">
        <v>83</v>
      </c>
      <c r="AV208" s="13" t="s">
        <v>83</v>
      </c>
      <c r="AW208" s="13" t="s">
        <v>32</v>
      </c>
      <c r="AX208" s="13" t="s">
        <v>81</v>
      </c>
      <c r="AY208" s="181" t="s">
        <v>118</v>
      </c>
    </row>
    <row r="209" s="13" customFormat="1">
      <c r="A209" s="13"/>
      <c r="B209" s="179"/>
      <c r="C209" s="13"/>
      <c r="D209" s="180" t="s">
        <v>127</v>
      </c>
      <c r="E209" s="13"/>
      <c r="F209" s="182" t="s">
        <v>316</v>
      </c>
      <c r="G209" s="13"/>
      <c r="H209" s="183">
        <v>11.154999999999999</v>
      </c>
      <c r="I209" s="184"/>
      <c r="J209" s="13"/>
      <c r="K209" s="13"/>
      <c r="L209" s="179"/>
      <c r="M209" s="185"/>
      <c r="N209" s="186"/>
      <c r="O209" s="186"/>
      <c r="P209" s="186"/>
      <c r="Q209" s="186"/>
      <c r="R209" s="186"/>
      <c r="S209" s="186"/>
      <c r="T209" s="187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181" t="s">
        <v>127</v>
      </c>
      <c r="AU209" s="181" t="s">
        <v>83</v>
      </c>
      <c r="AV209" s="13" t="s">
        <v>83</v>
      </c>
      <c r="AW209" s="13" t="s">
        <v>3</v>
      </c>
      <c r="AX209" s="13" t="s">
        <v>81</v>
      </c>
      <c r="AY209" s="181" t="s">
        <v>118</v>
      </c>
    </row>
    <row r="210" s="2" customFormat="1" ht="33" customHeight="1">
      <c r="A210" s="36"/>
      <c r="B210" s="164"/>
      <c r="C210" s="165" t="s">
        <v>317</v>
      </c>
      <c r="D210" s="165" t="s">
        <v>121</v>
      </c>
      <c r="E210" s="166" t="s">
        <v>318</v>
      </c>
      <c r="F210" s="167" t="s">
        <v>319</v>
      </c>
      <c r="G210" s="168" t="s">
        <v>124</v>
      </c>
      <c r="H210" s="169">
        <v>17.579999999999998</v>
      </c>
      <c r="I210" s="170"/>
      <c r="J210" s="171">
        <f>ROUND(I210*H210,2)</f>
        <v>0</v>
      </c>
      <c r="K210" s="172"/>
      <c r="L210" s="37"/>
      <c r="M210" s="173" t="s">
        <v>1</v>
      </c>
      <c r="N210" s="174" t="s">
        <v>41</v>
      </c>
      <c r="O210" s="75"/>
      <c r="P210" s="175">
        <f>O210*H210</f>
        <v>0</v>
      </c>
      <c r="Q210" s="175">
        <v>0.00019000000000000001</v>
      </c>
      <c r="R210" s="175">
        <f>Q210*H210</f>
        <v>0.0033401999999999998</v>
      </c>
      <c r="S210" s="175">
        <v>0</v>
      </c>
      <c r="T210" s="176">
        <f>S210*H210</f>
        <v>0</v>
      </c>
      <c r="U210" s="36"/>
      <c r="V210" s="36"/>
      <c r="W210" s="36"/>
      <c r="X210" s="36"/>
      <c r="Y210" s="36"/>
      <c r="Z210" s="36"/>
      <c r="AA210" s="36"/>
      <c r="AB210" s="36"/>
      <c r="AC210" s="36"/>
      <c r="AD210" s="36"/>
      <c r="AE210" s="36"/>
      <c r="AR210" s="177" t="s">
        <v>202</v>
      </c>
      <c r="AT210" s="177" t="s">
        <v>121</v>
      </c>
      <c r="AU210" s="177" t="s">
        <v>83</v>
      </c>
      <c r="AY210" s="17" t="s">
        <v>118</v>
      </c>
      <c r="BE210" s="178">
        <f>IF(N210="základní",J210,0)</f>
        <v>0</v>
      </c>
      <c r="BF210" s="178">
        <f>IF(N210="snížená",J210,0)</f>
        <v>0</v>
      </c>
      <c r="BG210" s="178">
        <f>IF(N210="zákl. přenesená",J210,0)</f>
        <v>0</v>
      </c>
      <c r="BH210" s="178">
        <f>IF(N210="sníž. přenesená",J210,0)</f>
        <v>0</v>
      </c>
      <c r="BI210" s="178">
        <f>IF(N210="nulová",J210,0)</f>
        <v>0</v>
      </c>
      <c r="BJ210" s="17" t="s">
        <v>81</v>
      </c>
      <c r="BK210" s="178">
        <f>ROUND(I210*H210,2)</f>
        <v>0</v>
      </c>
      <c r="BL210" s="17" t="s">
        <v>202</v>
      </c>
      <c r="BM210" s="177" t="s">
        <v>320</v>
      </c>
    </row>
    <row r="211" s="13" customFormat="1">
      <c r="A211" s="13"/>
      <c r="B211" s="179"/>
      <c r="C211" s="13"/>
      <c r="D211" s="180" t="s">
        <v>127</v>
      </c>
      <c r="E211" s="181" t="s">
        <v>1</v>
      </c>
      <c r="F211" s="182" t="s">
        <v>321</v>
      </c>
      <c r="G211" s="13"/>
      <c r="H211" s="183">
        <v>17.579999999999998</v>
      </c>
      <c r="I211" s="184"/>
      <c r="J211" s="13"/>
      <c r="K211" s="13"/>
      <c r="L211" s="179"/>
      <c r="M211" s="185"/>
      <c r="N211" s="186"/>
      <c r="O211" s="186"/>
      <c r="P211" s="186"/>
      <c r="Q211" s="186"/>
      <c r="R211" s="186"/>
      <c r="S211" s="186"/>
      <c r="T211" s="187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181" t="s">
        <v>127</v>
      </c>
      <c r="AU211" s="181" t="s">
        <v>83</v>
      </c>
      <c r="AV211" s="13" t="s">
        <v>83</v>
      </c>
      <c r="AW211" s="13" t="s">
        <v>32</v>
      </c>
      <c r="AX211" s="13" t="s">
        <v>81</v>
      </c>
      <c r="AY211" s="181" t="s">
        <v>118</v>
      </c>
    </row>
    <row r="212" s="2" customFormat="1" ht="16.5" customHeight="1">
      <c r="A212" s="36"/>
      <c r="B212" s="164"/>
      <c r="C212" s="196" t="s">
        <v>322</v>
      </c>
      <c r="D212" s="196" t="s">
        <v>234</v>
      </c>
      <c r="E212" s="197" t="s">
        <v>323</v>
      </c>
      <c r="F212" s="198" t="s">
        <v>324</v>
      </c>
      <c r="G212" s="199" t="s">
        <v>124</v>
      </c>
      <c r="H212" s="200">
        <v>18.459</v>
      </c>
      <c r="I212" s="201"/>
      <c r="J212" s="202">
        <f>ROUND(I212*H212,2)</f>
        <v>0</v>
      </c>
      <c r="K212" s="203"/>
      <c r="L212" s="204"/>
      <c r="M212" s="205" t="s">
        <v>1</v>
      </c>
      <c r="N212" s="206" t="s">
        <v>41</v>
      </c>
      <c r="O212" s="75"/>
      <c r="P212" s="175">
        <f>O212*H212</f>
        <v>0</v>
      </c>
      <c r="Q212" s="175">
        <v>0.00084999999999999995</v>
      </c>
      <c r="R212" s="175">
        <f>Q212*H212</f>
        <v>0.01569015</v>
      </c>
      <c r="S212" s="175">
        <v>0</v>
      </c>
      <c r="T212" s="176">
        <f>S212*H212</f>
        <v>0</v>
      </c>
      <c r="U212" s="36"/>
      <c r="V212" s="36"/>
      <c r="W212" s="36"/>
      <c r="X212" s="36"/>
      <c r="Y212" s="36"/>
      <c r="Z212" s="36"/>
      <c r="AA212" s="36"/>
      <c r="AB212" s="36"/>
      <c r="AC212" s="36"/>
      <c r="AD212" s="36"/>
      <c r="AE212" s="36"/>
      <c r="AR212" s="177" t="s">
        <v>237</v>
      </c>
      <c r="AT212" s="177" t="s">
        <v>234</v>
      </c>
      <c r="AU212" s="177" t="s">
        <v>83</v>
      </c>
      <c r="AY212" s="17" t="s">
        <v>118</v>
      </c>
      <c r="BE212" s="178">
        <f>IF(N212="základní",J212,0)</f>
        <v>0</v>
      </c>
      <c r="BF212" s="178">
        <f>IF(N212="snížená",J212,0)</f>
        <v>0</v>
      </c>
      <c r="BG212" s="178">
        <f>IF(N212="zákl. přenesená",J212,0)</f>
        <v>0</v>
      </c>
      <c r="BH212" s="178">
        <f>IF(N212="sníž. přenesená",J212,0)</f>
        <v>0</v>
      </c>
      <c r="BI212" s="178">
        <f>IF(N212="nulová",J212,0)</f>
        <v>0</v>
      </c>
      <c r="BJ212" s="17" t="s">
        <v>81</v>
      </c>
      <c r="BK212" s="178">
        <f>ROUND(I212*H212,2)</f>
        <v>0</v>
      </c>
      <c r="BL212" s="17" t="s">
        <v>202</v>
      </c>
      <c r="BM212" s="177" t="s">
        <v>325</v>
      </c>
    </row>
    <row r="213" s="13" customFormat="1">
      <c r="A213" s="13"/>
      <c r="B213" s="179"/>
      <c r="C213" s="13"/>
      <c r="D213" s="180" t="s">
        <v>127</v>
      </c>
      <c r="E213" s="13"/>
      <c r="F213" s="182" t="s">
        <v>326</v>
      </c>
      <c r="G213" s="13"/>
      <c r="H213" s="183">
        <v>18.459</v>
      </c>
      <c r="I213" s="184"/>
      <c r="J213" s="13"/>
      <c r="K213" s="13"/>
      <c r="L213" s="179"/>
      <c r="M213" s="185"/>
      <c r="N213" s="186"/>
      <c r="O213" s="186"/>
      <c r="P213" s="186"/>
      <c r="Q213" s="186"/>
      <c r="R213" s="186"/>
      <c r="S213" s="186"/>
      <c r="T213" s="187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181" t="s">
        <v>127</v>
      </c>
      <c r="AU213" s="181" t="s">
        <v>83</v>
      </c>
      <c r="AV213" s="13" t="s">
        <v>83</v>
      </c>
      <c r="AW213" s="13" t="s">
        <v>3</v>
      </c>
      <c r="AX213" s="13" t="s">
        <v>81</v>
      </c>
      <c r="AY213" s="181" t="s">
        <v>118</v>
      </c>
    </row>
    <row r="214" s="2" customFormat="1" ht="24.15" customHeight="1">
      <c r="A214" s="36"/>
      <c r="B214" s="164"/>
      <c r="C214" s="165" t="s">
        <v>327</v>
      </c>
      <c r="D214" s="165" t="s">
        <v>121</v>
      </c>
      <c r="E214" s="166" t="s">
        <v>328</v>
      </c>
      <c r="F214" s="167" t="s">
        <v>329</v>
      </c>
      <c r="G214" s="168" t="s">
        <v>143</v>
      </c>
      <c r="H214" s="169">
        <v>0.77000000000000002</v>
      </c>
      <c r="I214" s="170"/>
      <c r="J214" s="171">
        <f>ROUND(I214*H214,2)</f>
        <v>0</v>
      </c>
      <c r="K214" s="172"/>
      <c r="L214" s="37"/>
      <c r="M214" s="173" t="s">
        <v>1</v>
      </c>
      <c r="N214" s="174" t="s">
        <v>41</v>
      </c>
      <c r="O214" s="75"/>
      <c r="P214" s="175">
        <f>O214*H214</f>
        <v>0</v>
      </c>
      <c r="Q214" s="175">
        <v>0</v>
      </c>
      <c r="R214" s="175">
        <f>Q214*H214</f>
        <v>0</v>
      </c>
      <c r="S214" s="175">
        <v>0</v>
      </c>
      <c r="T214" s="176">
        <f>S214*H214</f>
        <v>0</v>
      </c>
      <c r="U214" s="36"/>
      <c r="V214" s="36"/>
      <c r="W214" s="36"/>
      <c r="X214" s="36"/>
      <c r="Y214" s="36"/>
      <c r="Z214" s="36"/>
      <c r="AA214" s="36"/>
      <c r="AB214" s="36"/>
      <c r="AC214" s="36"/>
      <c r="AD214" s="36"/>
      <c r="AE214" s="36"/>
      <c r="AR214" s="177" t="s">
        <v>202</v>
      </c>
      <c r="AT214" s="177" t="s">
        <v>121</v>
      </c>
      <c r="AU214" s="177" t="s">
        <v>83</v>
      </c>
      <c r="AY214" s="17" t="s">
        <v>118</v>
      </c>
      <c r="BE214" s="178">
        <f>IF(N214="základní",J214,0)</f>
        <v>0</v>
      </c>
      <c r="BF214" s="178">
        <f>IF(N214="snížená",J214,0)</f>
        <v>0</v>
      </c>
      <c r="BG214" s="178">
        <f>IF(N214="zákl. přenesená",J214,0)</f>
        <v>0</v>
      </c>
      <c r="BH214" s="178">
        <f>IF(N214="sníž. přenesená",J214,0)</f>
        <v>0</v>
      </c>
      <c r="BI214" s="178">
        <f>IF(N214="nulová",J214,0)</f>
        <v>0</v>
      </c>
      <c r="BJ214" s="17" t="s">
        <v>81</v>
      </c>
      <c r="BK214" s="178">
        <f>ROUND(I214*H214,2)</f>
        <v>0</v>
      </c>
      <c r="BL214" s="17" t="s">
        <v>202</v>
      </c>
      <c r="BM214" s="177" t="s">
        <v>330</v>
      </c>
    </row>
    <row r="215" s="12" customFormat="1" ht="22.8" customHeight="1">
      <c r="A215" s="12"/>
      <c r="B215" s="151"/>
      <c r="C215" s="12"/>
      <c r="D215" s="152" t="s">
        <v>75</v>
      </c>
      <c r="E215" s="162" t="s">
        <v>331</v>
      </c>
      <c r="F215" s="162" t="s">
        <v>332</v>
      </c>
      <c r="G215" s="12"/>
      <c r="H215" s="12"/>
      <c r="I215" s="154"/>
      <c r="J215" s="163">
        <f>BK215</f>
        <v>0</v>
      </c>
      <c r="K215" s="12"/>
      <c r="L215" s="151"/>
      <c r="M215" s="156"/>
      <c r="N215" s="157"/>
      <c r="O215" s="157"/>
      <c r="P215" s="158">
        <f>SUM(P216:P226)</f>
        <v>0</v>
      </c>
      <c r="Q215" s="157"/>
      <c r="R215" s="158">
        <f>SUM(R216:R226)</f>
        <v>0.32952407000000006</v>
      </c>
      <c r="S215" s="157"/>
      <c r="T215" s="159">
        <f>SUM(T216:T226)</f>
        <v>0</v>
      </c>
      <c r="U215" s="12"/>
      <c r="V215" s="12"/>
      <c r="W215" s="12"/>
      <c r="X215" s="12"/>
      <c r="Y215" s="12"/>
      <c r="Z215" s="12"/>
      <c r="AA215" s="12"/>
      <c r="AB215" s="12"/>
      <c r="AC215" s="12"/>
      <c r="AD215" s="12"/>
      <c r="AE215" s="12"/>
      <c r="AR215" s="152" t="s">
        <v>83</v>
      </c>
      <c r="AT215" s="160" t="s">
        <v>75</v>
      </c>
      <c r="AU215" s="160" t="s">
        <v>81</v>
      </c>
      <c r="AY215" s="152" t="s">
        <v>118</v>
      </c>
      <c r="BK215" s="161">
        <f>SUM(BK216:BK226)</f>
        <v>0</v>
      </c>
    </row>
    <row r="216" s="2" customFormat="1" ht="33" customHeight="1">
      <c r="A216" s="36"/>
      <c r="B216" s="164"/>
      <c r="C216" s="165" t="s">
        <v>333</v>
      </c>
      <c r="D216" s="165" t="s">
        <v>121</v>
      </c>
      <c r="E216" s="166" t="s">
        <v>334</v>
      </c>
      <c r="F216" s="167" t="s">
        <v>335</v>
      </c>
      <c r="G216" s="168" t="s">
        <v>149</v>
      </c>
      <c r="H216" s="169">
        <v>0.26900000000000002</v>
      </c>
      <c r="I216" s="170"/>
      <c r="J216" s="171">
        <f>ROUND(I216*H216,2)</f>
        <v>0</v>
      </c>
      <c r="K216" s="172"/>
      <c r="L216" s="37"/>
      <c r="M216" s="173" t="s">
        <v>1</v>
      </c>
      <c r="N216" s="174" t="s">
        <v>41</v>
      </c>
      <c r="O216" s="75"/>
      <c r="P216" s="175">
        <f>O216*H216</f>
        <v>0</v>
      </c>
      <c r="Q216" s="175">
        <v>0.00189</v>
      </c>
      <c r="R216" s="175">
        <f>Q216*H216</f>
        <v>0.00050841000000000005</v>
      </c>
      <c r="S216" s="175">
        <v>0</v>
      </c>
      <c r="T216" s="176">
        <f>S216*H216</f>
        <v>0</v>
      </c>
      <c r="U216" s="36"/>
      <c r="V216" s="36"/>
      <c r="W216" s="36"/>
      <c r="X216" s="36"/>
      <c r="Y216" s="36"/>
      <c r="Z216" s="36"/>
      <c r="AA216" s="36"/>
      <c r="AB216" s="36"/>
      <c r="AC216" s="36"/>
      <c r="AD216" s="36"/>
      <c r="AE216" s="36"/>
      <c r="AR216" s="177" t="s">
        <v>202</v>
      </c>
      <c r="AT216" s="177" t="s">
        <v>121</v>
      </c>
      <c r="AU216" s="177" t="s">
        <v>83</v>
      </c>
      <c r="AY216" s="17" t="s">
        <v>118</v>
      </c>
      <c r="BE216" s="178">
        <f>IF(N216="základní",J216,0)</f>
        <v>0</v>
      </c>
      <c r="BF216" s="178">
        <f>IF(N216="snížená",J216,0)</f>
        <v>0</v>
      </c>
      <c r="BG216" s="178">
        <f>IF(N216="zákl. přenesená",J216,0)</f>
        <v>0</v>
      </c>
      <c r="BH216" s="178">
        <f>IF(N216="sníž. přenesená",J216,0)</f>
        <v>0</v>
      </c>
      <c r="BI216" s="178">
        <f>IF(N216="nulová",J216,0)</f>
        <v>0</v>
      </c>
      <c r="BJ216" s="17" t="s">
        <v>81</v>
      </c>
      <c r="BK216" s="178">
        <f>ROUND(I216*H216,2)</f>
        <v>0</v>
      </c>
      <c r="BL216" s="17" t="s">
        <v>202</v>
      </c>
      <c r="BM216" s="177" t="s">
        <v>336</v>
      </c>
    </row>
    <row r="217" s="2" customFormat="1" ht="21.75" customHeight="1">
      <c r="A217" s="36"/>
      <c r="B217" s="164"/>
      <c r="C217" s="165" t="s">
        <v>337</v>
      </c>
      <c r="D217" s="165" t="s">
        <v>121</v>
      </c>
      <c r="E217" s="166" t="s">
        <v>338</v>
      </c>
      <c r="F217" s="167" t="s">
        <v>339</v>
      </c>
      <c r="G217" s="168" t="s">
        <v>167</v>
      </c>
      <c r="H217" s="169">
        <v>11</v>
      </c>
      <c r="I217" s="170"/>
      <c r="J217" s="171">
        <f>ROUND(I217*H217,2)</f>
        <v>0</v>
      </c>
      <c r="K217" s="172"/>
      <c r="L217" s="37"/>
      <c r="M217" s="173" t="s">
        <v>1</v>
      </c>
      <c r="N217" s="174" t="s">
        <v>41</v>
      </c>
      <c r="O217" s="75"/>
      <c r="P217" s="175">
        <f>O217*H217</f>
        <v>0</v>
      </c>
      <c r="Q217" s="175">
        <v>0</v>
      </c>
      <c r="R217" s="175">
        <f>Q217*H217</f>
        <v>0</v>
      </c>
      <c r="S217" s="175">
        <v>0</v>
      </c>
      <c r="T217" s="176">
        <f>S217*H217</f>
        <v>0</v>
      </c>
      <c r="U217" s="36"/>
      <c r="V217" s="36"/>
      <c r="W217" s="36"/>
      <c r="X217" s="36"/>
      <c r="Y217" s="36"/>
      <c r="Z217" s="36"/>
      <c r="AA217" s="36"/>
      <c r="AB217" s="36"/>
      <c r="AC217" s="36"/>
      <c r="AD217" s="36"/>
      <c r="AE217" s="36"/>
      <c r="AR217" s="177" t="s">
        <v>202</v>
      </c>
      <c r="AT217" s="177" t="s">
        <v>121</v>
      </c>
      <c r="AU217" s="177" t="s">
        <v>83</v>
      </c>
      <c r="AY217" s="17" t="s">
        <v>118</v>
      </c>
      <c r="BE217" s="178">
        <f>IF(N217="základní",J217,0)</f>
        <v>0</v>
      </c>
      <c r="BF217" s="178">
        <f>IF(N217="snížená",J217,0)</f>
        <v>0</v>
      </c>
      <c r="BG217" s="178">
        <f>IF(N217="zákl. přenesená",J217,0)</f>
        <v>0</v>
      </c>
      <c r="BH217" s="178">
        <f>IF(N217="sníž. přenesená",J217,0)</f>
        <v>0</v>
      </c>
      <c r="BI217" s="178">
        <f>IF(N217="nulová",J217,0)</f>
        <v>0</v>
      </c>
      <c r="BJ217" s="17" t="s">
        <v>81</v>
      </c>
      <c r="BK217" s="178">
        <f>ROUND(I217*H217,2)</f>
        <v>0</v>
      </c>
      <c r="BL217" s="17" t="s">
        <v>202</v>
      </c>
      <c r="BM217" s="177" t="s">
        <v>340</v>
      </c>
    </row>
    <row r="218" s="2" customFormat="1" ht="16.5" customHeight="1">
      <c r="A218" s="36"/>
      <c r="B218" s="164"/>
      <c r="C218" s="196" t="s">
        <v>341</v>
      </c>
      <c r="D218" s="196" t="s">
        <v>234</v>
      </c>
      <c r="E218" s="197" t="s">
        <v>342</v>
      </c>
      <c r="F218" s="198" t="s">
        <v>343</v>
      </c>
      <c r="G218" s="199" t="s">
        <v>131</v>
      </c>
      <c r="H218" s="200">
        <v>3</v>
      </c>
      <c r="I218" s="201"/>
      <c r="J218" s="202">
        <f>ROUND(I218*H218,2)</f>
        <v>0</v>
      </c>
      <c r="K218" s="203"/>
      <c r="L218" s="204"/>
      <c r="M218" s="205" t="s">
        <v>1</v>
      </c>
      <c r="N218" s="206" t="s">
        <v>41</v>
      </c>
      <c r="O218" s="75"/>
      <c r="P218" s="175">
        <f>O218*H218</f>
        <v>0</v>
      </c>
      <c r="Q218" s="175">
        <v>0.0012999999999999999</v>
      </c>
      <c r="R218" s="175">
        <f>Q218*H218</f>
        <v>0.0038999999999999998</v>
      </c>
      <c r="S218" s="175">
        <v>0</v>
      </c>
      <c r="T218" s="176">
        <f>S218*H218</f>
        <v>0</v>
      </c>
      <c r="U218" s="36"/>
      <c r="V218" s="36"/>
      <c r="W218" s="36"/>
      <c r="X218" s="36"/>
      <c r="Y218" s="36"/>
      <c r="Z218" s="36"/>
      <c r="AA218" s="36"/>
      <c r="AB218" s="36"/>
      <c r="AC218" s="36"/>
      <c r="AD218" s="36"/>
      <c r="AE218" s="36"/>
      <c r="AR218" s="177" t="s">
        <v>237</v>
      </c>
      <c r="AT218" s="177" t="s">
        <v>234</v>
      </c>
      <c r="AU218" s="177" t="s">
        <v>83</v>
      </c>
      <c r="AY218" s="17" t="s">
        <v>118</v>
      </c>
      <c r="BE218" s="178">
        <f>IF(N218="základní",J218,0)</f>
        <v>0</v>
      </c>
      <c r="BF218" s="178">
        <f>IF(N218="snížená",J218,0)</f>
        <v>0</v>
      </c>
      <c r="BG218" s="178">
        <f>IF(N218="zákl. přenesená",J218,0)</f>
        <v>0</v>
      </c>
      <c r="BH218" s="178">
        <f>IF(N218="sníž. přenesená",J218,0)</f>
        <v>0</v>
      </c>
      <c r="BI218" s="178">
        <f>IF(N218="nulová",J218,0)</f>
        <v>0</v>
      </c>
      <c r="BJ218" s="17" t="s">
        <v>81</v>
      </c>
      <c r="BK218" s="178">
        <f>ROUND(I218*H218,2)</f>
        <v>0</v>
      </c>
      <c r="BL218" s="17" t="s">
        <v>202</v>
      </c>
      <c r="BM218" s="177" t="s">
        <v>344</v>
      </c>
    </row>
    <row r="219" s="2" customFormat="1" ht="16.5" customHeight="1">
      <c r="A219" s="36"/>
      <c r="B219" s="164"/>
      <c r="C219" s="196" t="s">
        <v>345</v>
      </c>
      <c r="D219" s="196" t="s">
        <v>234</v>
      </c>
      <c r="E219" s="197" t="s">
        <v>346</v>
      </c>
      <c r="F219" s="198" t="s">
        <v>347</v>
      </c>
      <c r="G219" s="199" t="s">
        <v>348</v>
      </c>
      <c r="H219" s="200">
        <v>0.11</v>
      </c>
      <c r="I219" s="201"/>
      <c r="J219" s="202">
        <f>ROUND(I219*H219,2)</f>
        <v>0</v>
      </c>
      <c r="K219" s="203"/>
      <c r="L219" s="204"/>
      <c r="M219" s="205" t="s">
        <v>1</v>
      </c>
      <c r="N219" s="206" t="s">
        <v>41</v>
      </c>
      <c r="O219" s="75"/>
      <c r="P219" s="175">
        <f>O219*H219</f>
        <v>0</v>
      </c>
      <c r="Q219" s="175">
        <v>0.0033300000000000001</v>
      </c>
      <c r="R219" s="175">
        <f>Q219*H219</f>
        <v>0.00036630000000000001</v>
      </c>
      <c r="S219" s="175">
        <v>0</v>
      </c>
      <c r="T219" s="176">
        <f>S219*H219</f>
        <v>0</v>
      </c>
      <c r="U219" s="36"/>
      <c r="V219" s="36"/>
      <c r="W219" s="36"/>
      <c r="X219" s="36"/>
      <c r="Y219" s="36"/>
      <c r="Z219" s="36"/>
      <c r="AA219" s="36"/>
      <c r="AB219" s="36"/>
      <c r="AC219" s="36"/>
      <c r="AD219" s="36"/>
      <c r="AE219" s="36"/>
      <c r="AR219" s="177" t="s">
        <v>237</v>
      </c>
      <c r="AT219" s="177" t="s">
        <v>234</v>
      </c>
      <c r="AU219" s="177" t="s">
        <v>83</v>
      </c>
      <c r="AY219" s="17" t="s">
        <v>118</v>
      </c>
      <c r="BE219" s="178">
        <f>IF(N219="základní",J219,0)</f>
        <v>0</v>
      </c>
      <c r="BF219" s="178">
        <f>IF(N219="snížená",J219,0)</f>
        <v>0</v>
      </c>
      <c r="BG219" s="178">
        <f>IF(N219="zákl. přenesená",J219,0)</f>
        <v>0</v>
      </c>
      <c r="BH219" s="178">
        <f>IF(N219="sníž. přenesená",J219,0)</f>
        <v>0</v>
      </c>
      <c r="BI219" s="178">
        <f>IF(N219="nulová",J219,0)</f>
        <v>0</v>
      </c>
      <c r="BJ219" s="17" t="s">
        <v>81</v>
      </c>
      <c r="BK219" s="178">
        <f>ROUND(I219*H219,2)</f>
        <v>0</v>
      </c>
      <c r="BL219" s="17" t="s">
        <v>202</v>
      </c>
      <c r="BM219" s="177" t="s">
        <v>349</v>
      </c>
    </row>
    <row r="220" s="2" customFormat="1" ht="21.75" customHeight="1">
      <c r="A220" s="36"/>
      <c r="B220" s="164"/>
      <c r="C220" s="196" t="s">
        <v>350</v>
      </c>
      <c r="D220" s="196" t="s">
        <v>234</v>
      </c>
      <c r="E220" s="197" t="s">
        <v>351</v>
      </c>
      <c r="F220" s="198" t="s">
        <v>352</v>
      </c>
      <c r="G220" s="199" t="s">
        <v>348</v>
      </c>
      <c r="H220" s="200">
        <v>0.11</v>
      </c>
      <c r="I220" s="201"/>
      <c r="J220" s="202">
        <f>ROUND(I220*H220,2)</f>
        <v>0</v>
      </c>
      <c r="K220" s="203"/>
      <c r="L220" s="204"/>
      <c r="M220" s="205" t="s">
        <v>1</v>
      </c>
      <c r="N220" s="206" t="s">
        <v>41</v>
      </c>
      <c r="O220" s="75"/>
      <c r="P220" s="175">
        <f>O220*H220</f>
        <v>0</v>
      </c>
      <c r="Q220" s="175">
        <v>0.0087200000000000003</v>
      </c>
      <c r="R220" s="175">
        <f>Q220*H220</f>
        <v>0.0009592</v>
      </c>
      <c r="S220" s="175">
        <v>0</v>
      </c>
      <c r="T220" s="176">
        <f>S220*H220</f>
        <v>0</v>
      </c>
      <c r="U220" s="36"/>
      <c r="V220" s="36"/>
      <c r="W220" s="36"/>
      <c r="X220" s="36"/>
      <c r="Y220" s="36"/>
      <c r="Z220" s="36"/>
      <c r="AA220" s="36"/>
      <c r="AB220" s="36"/>
      <c r="AC220" s="36"/>
      <c r="AD220" s="36"/>
      <c r="AE220" s="36"/>
      <c r="AR220" s="177" t="s">
        <v>237</v>
      </c>
      <c r="AT220" s="177" t="s">
        <v>234</v>
      </c>
      <c r="AU220" s="177" t="s">
        <v>83</v>
      </c>
      <c r="AY220" s="17" t="s">
        <v>118</v>
      </c>
      <c r="BE220" s="178">
        <f>IF(N220="základní",J220,0)</f>
        <v>0</v>
      </c>
      <c r="BF220" s="178">
        <f>IF(N220="snížená",J220,0)</f>
        <v>0</v>
      </c>
      <c r="BG220" s="178">
        <f>IF(N220="zákl. přenesená",J220,0)</f>
        <v>0</v>
      </c>
      <c r="BH220" s="178">
        <f>IF(N220="sníž. přenesená",J220,0)</f>
        <v>0</v>
      </c>
      <c r="BI220" s="178">
        <f>IF(N220="nulová",J220,0)</f>
        <v>0</v>
      </c>
      <c r="BJ220" s="17" t="s">
        <v>81</v>
      </c>
      <c r="BK220" s="178">
        <f>ROUND(I220*H220,2)</f>
        <v>0</v>
      </c>
      <c r="BL220" s="17" t="s">
        <v>202</v>
      </c>
      <c r="BM220" s="177" t="s">
        <v>353</v>
      </c>
    </row>
    <row r="221" s="2" customFormat="1" ht="33" customHeight="1">
      <c r="A221" s="36"/>
      <c r="B221" s="164"/>
      <c r="C221" s="165" t="s">
        <v>354</v>
      </c>
      <c r="D221" s="165" t="s">
        <v>121</v>
      </c>
      <c r="E221" s="166" t="s">
        <v>355</v>
      </c>
      <c r="F221" s="167" t="s">
        <v>356</v>
      </c>
      <c r="G221" s="168" t="s">
        <v>131</v>
      </c>
      <c r="H221" s="169">
        <v>10.699999999999999</v>
      </c>
      <c r="I221" s="170"/>
      <c r="J221" s="171">
        <f>ROUND(I221*H221,2)</f>
        <v>0</v>
      </c>
      <c r="K221" s="172"/>
      <c r="L221" s="37"/>
      <c r="M221" s="173" t="s">
        <v>1</v>
      </c>
      <c r="N221" s="174" t="s">
        <v>41</v>
      </c>
      <c r="O221" s="75"/>
      <c r="P221" s="175">
        <f>O221*H221</f>
        <v>0</v>
      </c>
      <c r="Q221" s="175">
        <v>0</v>
      </c>
      <c r="R221" s="175">
        <f>Q221*H221</f>
        <v>0</v>
      </c>
      <c r="S221" s="175">
        <v>0</v>
      </c>
      <c r="T221" s="176">
        <f>S221*H221</f>
        <v>0</v>
      </c>
      <c r="U221" s="36"/>
      <c r="V221" s="36"/>
      <c r="W221" s="36"/>
      <c r="X221" s="36"/>
      <c r="Y221" s="36"/>
      <c r="Z221" s="36"/>
      <c r="AA221" s="36"/>
      <c r="AB221" s="36"/>
      <c r="AC221" s="36"/>
      <c r="AD221" s="36"/>
      <c r="AE221" s="36"/>
      <c r="AR221" s="177" t="s">
        <v>202</v>
      </c>
      <c r="AT221" s="177" t="s">
        <v>121</v>
      </c>
      <c r="AU221" s="177" t="s">
        <v>83</v>
      </c>
      <c r="AY221" s="17" t="s">
        <v>118</v>
      </c>
      <c r="BE221" s="178">
        <f>IF(N221="základní",J221,0)</f>
        <v>0</v>
      </c>
      <c r="BF221" s="178">
        <f>IF(N221="snížená",J221,0)</f>
        <v>0</v>
      </c>
      <c r="BG221" s="178">
        <f>IF(N221="zákl. přenesená",J221,0)</f>
        <v>0</v>
      </c>
      <c r="BH221" s="178">
        <f>IF(N221="sníž. přenesená",J221,0)</f>
        <v>0</v>
      </c>
      <c r="BI221" s="178">
        <f>IF(N221="nulová",J221,0)</f>
        <v>0</v>
      </c>
      <c r="BJ221" s="17" t="s">
        <v>81</v>
      </c>
      <c r="BK221" s="178">
        <f>ROUND(I221*H221,2)</f>
        <v>0</v>
      </c>
      <c r="BL221" s="17" t="s">
        <v>202</v>
      </c>
      <c r="BM221" s="177" t="s">
        <v>357</v>
      </c>
    </row>
    <row r="222" s="2" customFormat="1" ht="21.75" customHeight="1">
      <c r="A222" s="36"/>
      <c r="B222" s="164"/>
      <c r="C222" s="196" t="s">
        <v>358</v>
      </c>
      <c r="D222" s="196" t="s">
        <v>234</v>
      </c>
      <c r="E222" s="197" t="s">
        <v>359</v>
      </c>
      <c r="F222" s="198" t="s">
        <v>360</v>
      </c>
      <c r="G222" s="199" t="s">
        <v>149</v>
      </c>
      <c r="H222" s="200">
        <v>0.26900000000000002</v>
      </c>
      <c r="I222" s="201"/>
      <c r="J222" s="202">
        <f>ROUND(I222*H222,2)</f>
        <v>0</v>
      </c>
      <c r="K222" s="203"/>
      <c r="L222" s="204"/>
      <c r="M222" s="205" t="s">
        <v>1</v>
      </c>
      <c r="N222" s="206" t="s">
        <v>41</v>
      </c>
      <c r="O222" s="75"/>
      <c r="P222" s="175">
        <f>O222*H222</f>
        <v>0</v>
      </c>
      <c r="Q222" s="175">
        <v>0.55000000000000004</v>
      </c>
      <c r="R222" s="175">
        <f>Q222*H222</f>
        <v>0.14795000000000003</v>
      </c>
      <c r="S222" s="175">
        <v>0</v>
      </c>
      <c r="T222" s="176">
        <f>S222*H222</f>
        <v>0</v>
      </c>
      <c r="U222" s="36"/>
      <c r="V222" s="36"/>
      <c r="W222" s="36"/>
      <c r="X222" s="36"/>
      <c r="Y222" s="36"/>
      <c r="Z222" s="36"/>
      <c r="AA222" s="36"/>
      <c r="AB222" s="36"/>
      <c r="AC222" s="36"/>
      <c r="AD222" s="36"/>
      <c r="AE222" s="36"/>
      <c r="AR222" s="177" t="s">
        <v>237</v>
      </c>
      <c r="AT222" s="177" t="s">
        <v>234</v>
      </c>
      <c r="AU222" s="177" t="s">
        <v>83</v>
      </c>
      <c r="AY222" s="17" t="s">
        <v>118</v>
      </c>
      <c r="BE222" s="178">
        <f>IF(N222="základní",J222,0)</f>
        <v>0</v>
      </c>
      <c r="BF222" s="178">
        <f>IF(N222="snížená",J222,0)</f>
        <v>0</v>
      </c>
      <c r="BG222" s="178">
        <f>IF(N222="zákl. přenesená",J222,0)</f>
        <v>0</v>
      </c>
      <c r="BH222" s="178">
        <f>IF(N222="sníž. přenesená",J222,0)</f>
        <v>0</v>
      </c>
      <c r="BI222" s="178">
        <f>IF(N222="nulová",J222,0)</f>
        <v>0</v>
      </c>
      <c r="BJ222" s="17" t="s">
        <v>81</v>
      </c>
      <c r="BK222" s="178">
        <f>ROUND(I222*H222,2)</f>
        <v>0</v>
      </c>
      <c r="BL222" s="17" t="s">
        <v>202</v>
      </c>
      <c r="BM222" s="177" t="s">
        <v>361</v>
      </c>
    </row>
    <row r="223" s="13" customFormat="1">
      <c r="A223" s="13"/>
      <c r="B223" s="179"/>
      <c r="C223" s="13"/>
      <c r="D223" s="180" t="s">
        <v>127</v>
      </c>
      <c r="E223" s="181" t="s">
        <v>1</v>
      </c>
      <c r="F223" s="182" t="s">
        <v>362</v>
      </c>
      <c r="G223" s="13"/>
      <c r="H223" s="183">
        <v>0.26900000000000002</v>
      </c>
      <c r="I223" s="184"/>
      <c r="J223" s="13"/>
      <c r="K223" s="13"/>
      <c r="L223" s="179"/>
      <c r="M223" s="185"/>
      <c r="N223" s="186"/>
      <c r="O223" s="186"/>
      <c r="P223" s="186"/>
      <c r="Q223" s="186"/>
      <c r="R223" s="186"/>
      <c r="S223" s="186"/>
      <c r="T223" s="187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181" t="s">
        <v>127</v>
      </c>
      <c r="AU223" s="181" t="s">
        <v>83</v>
      </c>
      <c r="AV223" s="13" t="s">
        <v>83</v>
      </c>
      <c r="AW223" s="13" t="s">
        <v>32</v>
      </c>
      <c r="AX223" s="13" t="s">
        <v>81</v>
      </c>
      <c r="AY223" s="181" t="s">
        <v>118</v>
      </c>
    </row>
    <row r="224" s="2" customFormat="1" ht="24.15" customHeight="1">
      <c r="A224" s="36"/>
      <c r="B224" s="164"/>
      <c r="C224" s="165" t="s">
        <v>363</v>
      </c>
      <c r="D224" s="165" t="s">
        <v>121</v>
      </c>
      <c r="E224" s="166" t="s">
        <v>364</v>
      </c>
      <c r="F224" s="167" t="s">
        <v>365</v>
      </c>
      <c r="G224" s="168" t="s">
        <v>124</v>
      </c>
      <c r="H224" s="169">
        <v>12.596</v>
      </c>
      <c r="I224" s="170"/>
      <c r="J224" s="171">
        <f>ROUND(I224*H224,2)</f>
        <v>0</v>
      </c>
      <c r="K224" s="172"/>
      <c r="L224" s="37"/>
      <c r="M224" s="173" t="s">
        <v>1</v>
      </c>
      <c r="N224" s="174" t="s">
        <v>41</v>
      </c>
      <c r="O224" s="75"/>
      <c r="P224" s="175">
        <f>O224*H224</f>
        <v>0</v>
      </c>
      <c r="Q224" s="175">
        <v>0.01396</v>
      </c>
      <c r="R224" s="175">
        <f>Q224*H224</f>
        <v>0.17584016</v>
      </c>
      <c r="S224" s="175">
        <v>0</v>
      </c>
      <c r="T224" s="176">
        <f>S224*H224</f>
        <v>0</v>
      </c>
      <c r="U224" s="36"/>
      <c r="V224" s="36"/>
      <c r="W224" s="36"/>
      <c r="X224" s="36"/>
      <c r="Y224" s="36"/>
      <c r="Z224" s="36"/>
      <c r="AA224" s="36"/>
      <c r="AB224" s="36"/>
      <c r="AC224" s="36"/>
      <c r="AD224" s="36"/>
      <c r="AE224" s="36"/>
      <c r="AR224" s="177" t="s">
        <v>202</v>
      </c>
      <c r="AT224" s="177" t="s">
        <v>121</v>
      </c>
      <c r="AU224" s="177" t="s">
        <v>83</v>
      </c>
      <c r="AY224" s="17" t="s">
        <v>118</v>
      </c>
      <c r="BE224" s="178">
        <f>IF(N224="základní",J224,0)</f>
        <v>0</v>
      </c>
      <c r="BF224" s="178">
        <f>IF(N224="snížená",J224,0)</f>
        <v>0</v>
      </c>
      <c r="BG224" s="178">
        <f>IF(N224="zákl. přenesená",J224,0)</f>
        <v>0</v>
      </c>
      <c r="BH224" s="178">
        <f>IF(N224="sníž. přenesená",J224,0)</f>
        <v>0</v>
      </c>
      <c r="BI224" s="178">
        <f>IF(N224="nulová",J224,0)</f>
        <v>0</v>
      </c>
      <c r="BJ224" s="17" t="s">
        <v>81</v>
      </c>
      <c r="BK224" s="178">
        <f>ROUND(I224*H224,2)</f>
        <v>0</v>
      </c>
      <c r="BL224" s="17" t="s">
        <v>202</v>
      </c>
      <c r="BM224" s="177" t="s">
        <v>366</v>
      </c>
    </row>
    <row r="225" s="13" customFormat="1">
      <c r="A225" s="13"/>
      <c r="B225" s="179"/>
      <c r="C225" s="13"/>
      <c r="D225" s="180" t="s">
        <v>127</v>
      </c>
      <c r="E225" s="181" t="s">
        <v>1</v>
      </c>
      <c r="F225" s="182" t="s">
        <v>367</v>
      </c>
      <c r="G225" s="13"/>
      <c r="H225" s="183">
        <v>12.596</v>
      </c>
      <c r="I225" s="184"/>
      <c r="J225" s="13"/>
      <c r="K225" s="13"/>
      <c r="L225" s="179"/>
      <c r="M225" s="185"/>
      <c r="N225" s="186"/>
      <c r="O225" s="186"/>
      <c r="P225" s="186"/>
      <c r="Q225" s="186"/>
      <c r="R225" s="186"/>
      <c r="S225" s="186"/>
      <c r="T225" s="187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181" t="s">
        <v>127</v>
      </c>
      <c r="AU225" s="181" t="s">
        <v>83</v>
      </c>
      <c r="AV225" s="13" t="s">
        <v>83</v>
      </c>
      <c r="AW225" s="13" t="s">
        <v>32</v>
      </c>
      <c r="AX225" s="13" t="s">
        <v>81</v>
      </c>
      <c r="AY225" s="181" t="s">
        <v>118</v>
      </c>
    </row>
    <row r="226" s="2" customFormat="1" ht="24.15" customHeight="1">
      <c r="A226" s="36"/>
      <c r="B226" s="164"/>
      <c r="C226" s="165" t="s">
        <v>368</v>
      </c>
      <c r="D226" s="165" t="s">
        <v>121</v>
      </c>
      <c r="E226" s="166" t="s">
        <v>369</v>
      </c>
      <c r="F226" s="167" t="s">
        <v>370</v>
      </c>
      <c r="G226" s="168" t="s">
        <v>143</v>
      </c>
      <c r="H226" s="169">
        <v>0.33000000000000002</v>
      </c>
      <c r="I226" s="170"/>
      <c r="J226" s="171">
        <f>ROUND(I226*H226,2)</f>
        <v>0</v>
      </c>
      <c r="K226" s="172"/>
      <c r="L226" s="37"/>
      <c r="M226" s="173" t="s">
        <v>1</v>
      </c>
      <c r="N226" s="174" t="s">
        <v>41</v>
      </c>
      <c r="O226" s="75"/>
      <c r="P226" s="175">
        <f>O226*H226</f>
        <v>0</v>
      </c>
      <c r="Q226" s="175">
        <v>0</v>
      </c>
      <c r="R226" s="175">
        <f>Q226*H226</f>
        <v>0</v>
      </c>
      <c r="S226" s="175">
        <v>0</v>
      </c>
      <c r="T226" s="176">
        <f>S226*H226</f>
        <v>0</v>
      </c>
      <c r="U226" s="36"/>
      <c r="V226" s="36"/>
      <c r="W226" s="36"/>
      <c r="X226" s="36"/>
      <c r="Y226" s="36"/>
      <c r="Z226" s="36"/>
      <c r="AA226" s="36"/>
      <c r="AB226" s="36"/>
      <c r="AC226" s="36"/>
      <c r="AD226" s="36"/>
      <c r="AE226" s="36"/>
      <c r="AR226" s="177" t="s">
        <v>202</v>
      </c>
      <c r="AT226" s="177" t="s">
        <v>121</v>
      </c>
      <c r="AU226" s="177" t="s">
        <v>83</v>
      </c>
      <c r="AY226" s="17" t="s">
        <v>118</v>
      </c>
      <c r="BE226" s="178">
        <f>IF(N226="základní",J226,0)</f>
        <v>0</v>
      </c>
      <c r="BF226" s="178">
        <f>IF(N226="snížená",J226,0)</f>
        <v>0</v>
      </c>
      <c r="BG226" s="178">
        <f>IF(N226="zákl. přenesená",J226,0)</f>
        <v>0</v>
      </c>
      <c r="BH226" s="178">
        <f>IF(N226="sníž. přenesená",J226,0)</f>
        <v>0</v>
      </c>
      <c r="BI226" s="178">
        <f>IF(N226="nulová",J226,0)</f>
        <v>0</v>
      </c>
      <c r="BJ226" s="17" t="s">
        <v>81</v>
      </c>
      <c r="BK226" s="178">
        <f>ROUND(I226*H226,2)</f>
        <v>0</v>
      </c>
      <c r="BL226" s="17" t="s">
        <v>202</v>
      </c>
      <c r="BM226" s="177" t="s">
        <v>371</v>
      </c>
    </row>
    <row r="227" s="12" customFormat="1" ht="22.8" customHeight="1">
      <c r="A227" s="12"/>
      <c r="B227" s="151"/>
      <c r="C227" s="12"/>
      <c r="D227" s="152" t="s">
        <v>75</v>
      </c>
      <c r="E227" s="162" t="s">
        <v>372</v>
      </c>
      <c r="F227" s="162" t="s">
        <v>373</v>
      </c>
      <c r="G227" s="12"/>
      <c r="H227" s="12"/>
      <c r="I227" s="154"/>
      <c r="J227" s="163">
        <f>BK227</f>
        <v>0</v>
      </c>
      <c r="K227" s="12"/>
      <c r="L227" s="151"/>
      <c r="M227" s="156"/>
      <c r="N227" s="157"/>
      <c r="O227" s="157"/>
      <c r="P227" s="158">
        <f>SUM(P228:P238)</f>
        <v>0</v>
      </c>
      <c r="Q227" s="157"/>
      <c r="R227" s="158">
        <f>SUM(R228:R238)</f>
        <v>0.14994800000000003</v>
      </c>
      <c r="S227" s="157"/>
      <c r="T227" s="159">
        <f>SUM(T228:T238)</f>
        <v>0.15154600000000001</v>
      </c>
      <c r="U227" s="12"/>
      <c r="V227" s="12"/>
      <c r="W227" s="12"/>
      <c r="X227" s="12"/>
      <c r="Y227" s="12"/>
      <c r="Z227" s="12"/>
      <c r="AA227" s="12"/>
      <c r="AB227" s="12"/>
      <c r="AC227" s="12"/>
      <c r="AD227" s="12"/>
      <c r="AE227" s="12"/>
      <c r="AR227" s="152" t="s">
        <v>83</v>
      </c>
      <c r="AT227" s="160" t="s">
        <v>75</v>
      </c>
      <c r="AU227" s="160" t="s">
        <v>81</v>
      </c>
      <c r="AY227" s="152" t="s">
        <v>118</v>
      </c>
      <c r="BK227" s="161">
        <f>SUM(BK228:BK238)</f>
        <v>0</v>
      </c>
    </row>
    <row r="228" s="2" customFormat="1" ht="24.15" customHeight="1">
      <c r="A228" s="36"/>
      <c r="B228" s="164"/>
      <c r="C228" s="165" t="s">
        <v>374</v>
      </c>
      <c r="D228" s="165" t="s">
        <v>121</v>
      </c>
      <c r="E228" s="166" t="s">
        <v>375</v>
      </c>
      <c r="F228" s="167" t="s">
        <v>376</v>
      </c>
      <c r="G228" s="168" t="s">
        <v>131</v>
      </c>
      <c r="H228" s="169">
        <v>29.699999999999999</v>
      </c>
      <c r="I228" s="170"/>
      <c r="J228" s="171">
        <f>ROUND(I228*H228,2)</f>
        <v>0</v>
      </c>
      <c r="K228" s="172"/>
      <c r="L228" s="37"/>
      <c r="M228" s="173" t="s">
        <v>1</v>
      </c>
      <c r="N228" s="174" t="s">
        <v>41</v>
      </c>
      <c r="O228" s="75"/>
      <c r="P228" s="175">
        <f>O228*H228</f>
        <v>0</v>
      </c>
      <c r="Q228" s="175">
        <v>0</v>
      </c>
      <c r="R228" s="175">
        <f>Q228*H228</f>
        <v>0</v>
      </c>
      <c r="S228" s="175">
        <v>0.00191</v>
      </c>
      <c r="T228" s="176">
        <f>S228*H228</f>
        <v>0.056727</v>
      </c>
      <c r="U228" s="36"/>
      <c r="V228" s="36"/>
      <c r="W228" s="36"/>
      <c r="X228" s="36"/>
      <c r="Y228" s="36"/>
      <c r="Z228" s="36"/>
      <c r="AA228" s="36"/>
      <c r="AB228" s="36"/>
      <c r="AC228" s="36"/>
      <c r="AD228" s="36"/>
      <c r="AE228" s="36"/>
      <c r="AR228" s="177" t="s">
        <v>202</v>
      </c>
      <c r="AT228" s="177" t="s">
        <v>121</v>
      </c>
      <c r="AU228" s="177" t="s">
        <v>83</v>
      </c>
      <c r="AY228" s="17" t="s">
        <v>118</v>
      </c>
      <c r="BE228" s="178">
        <f>IF(N228="základní",J228,0)</f>
        <v>0</v>
      </c>
      <c r="BF228" s="178">
        <f>IF(N228="snížená",J228,0)</f>
        <v>0</v>
      </c>
      <c r="BG228" s="178">
        <f>IF(N228="zákl. přenesená",J228,0)</f>
        <v>0</v>
      </c>
      <c r="BH228" s="178">
        <f>IF(N228="sníž. přenesená",J228,0)</f>
        <v>0</v>
      </c>
      <c r="BI228" s="178">
        <f>IF(N228="nulová",J228,0)</f>
        <v>0</v>
      </c>
      <c r="BJ228" s="17" t="s">
        <v>81</v>
      </c>
      <c r="BK228" s="178">
        <f>ROUND(I228*H228,2)</f>
        <v>0</v>
      </c>
      <c r="BL228" s="17" t="s">
        <v>202</v>
      </c>
      <c r="BM228" s="177" t="s">
        <v>377</v>
      </c>
    </row>
    <row r="229" s="13" customFormat="1">
      <c r="A229" s="13"/>
      <c r="B229" s="179"/>
      <c r="C229" s="13"/>
      <c r="D229" s="180" t="s">
        <v>127</v>
      </c>
      <c r="E229" s="181" t="s">
        <v>1</v>
      </c>
      <c r="F229" s="182" t="s">
        <v>378</v>
      </c>
      <c r="G229" s="13"/>
      <c r="H229" s="183">
        <v>29.699999999999999</v>
      </c>
      <c r="I229" s="184"/>
      <c r="J229" s="13"/>
      <c r="K229" s="13"/>
      <c r="L229" s="179"/>
      <c r="M229" s="185"/>
      <c r="N229" s="186"/>
      <c r="O229" s="186"/>
      <c r="P229" s="186"/>
      <c r="Q229" s="186"/>
      <c r="R229" s="186"/>
      <c r="S229" s="186"/>
      <c r="T229" s="187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181" t="s">
        <v>127</v>
      </c>
      <c r="AU229" s="181" t="s">
        <v>83</v>
      </c>
      <c r="AV229" s="13" t="s">
        <v>83</v>
      </c>
      <c r="AW229" s="13" t="s">
        <v>32</v>
      </c>
      <c r="AX229" s="13" t="s">
        <v>81</v>
      </c>
      <c r="AY229" s="181" t="s">
        <v>118</v>
      </c>
    </row>
    <row r="230" s="2" customFormat="1" ht="24.15" customHeight="1">
      <c r="A230" s="36"/>
      <c r="B230" s="164"/>
      <c r="C230" s="165" t="s">
        <v>379</v>
      </c>
      <c r="D230" s="165" t="s">
        <v>121</v>
      </c>
      <c r="E230" s="166" t="s">
        <v>380</v>
      </c>
      <c r="F230" s="167" t="s">
        <v>381</v>
      </c>
      <c r="G230" s="168" t="s">
        <v>131</v>
      </c>
      <c r="H230" s="169">
        <v>10.699999999999999</v>
      </c>
      <c r="I230" s="170"/>
      <c r="J230" s="171">
        <f>ROUND(I230*H230,2)</f>
        <v>0</v>
      </c>
      <c r="K230" s="172"/>
      <c r="L230" s="37"/>
      <c r="M230" s="173" t="s">
        <v>1</v>
      </c>
      <c r="N230" s="174" t="s">
        <v>41</v>
      </c>
      <c r="O230" s="75"/>
      <c r="P230" s="175">
        <f>O230*H230</f>
        <v>0</v>
      </c>
      <c r="Q230" s="175">
        <v>0</v>
      </c>
      <c r="R230" s="175">
        <f>Q230*H230</f>
        <v>0</v>
      </c>
      <c r="S230" s="175">
        <v>0.0017700000000000001</v>
      </c>
      <c r="T230" s="176">
        <f>S230*H230</f>
        <v>0.018939000000000001</v>
      </c>
      <c r="U230" s="36"/>
      <c r="V230" s="36"/>
      <c r="W230" s="36"/>
      <c r="X230" s="36"/>
      <c r="Y230" s="36"/>
      <c r="Z230" s="36"/>
      <c r="AA230" s="36"/>
      <c r="AB230" s="36"/>
      <c r="AC230" s="36"/>
      <c r="AD230" s="36"/>
      <c r="AE230" s="36"/>
      <c r="AR230" s="177" t="s">
        <v>202</v>
      </c>
      <c r="AT230" s="177" t="s">
        <v>121</v>
      </c>
      <c r="AU230" s="177" t="s">
        <v>83</v>
      </c>
      <c r="AY230" s="17" t="s">
        <v>118</v>
      </c>
      <c r="BE230" s="178">
        <f>IF(N230="základní",J230,0)</f>
        <v>0</v>
      </c>
      <c r="BF230" s="178">
        <f>IF(N230="snížená",J230,0)</f>
        <v>0</v>
      </c>
      <c r="BG230" s="178">
        <f>IF(N230="zákl. přenesená",J230,0)</f>
        <v>0</v>
      </c>
      <c r="BH230" s="178">
        <f>IF(N230="sníž. přenesená",J230,0)</f>
        <v>0</v>
      </c>
      <c r="BI230" s="178">
        <f>IF(N230="nulová",J230,0)</f>
        <v>0</v>
      </c>
      <c r="BJ230" s="17" t="s">
        <v>81</v>
      </c>
      <c r="BK230" s="178">
        <f>ROUND(I230*H230,2)</f>
        <v>0</v>
      </c>
      <c r="BL230" s="17" t="s">
        <v>202</v>
      </c>
      <c r="BM230" s="177" t="s">
        <v>382</v>
      </c>
    </row>
    <row r="231" s="2" customFormat="1" ht="16.5" customHeight="1">
      <c r="A231" s="36"/>
      <c r="B231" s="164"/>
      <c r="C231" s="165" t="s">
        <v>383</v>
      </c>
      <c r="D231" s="165" t="s">
        <v>121</v>
      </c>
      <c r="E231" s="166" t="s">
        <v>384</v>
      </c>
      <c r="F231" s="167" t="s">
        <v>385</v>
      </c>
      <c r="G231" s="168" t="s">
        <v>131</v>
      </c>
      <c r="H231" s="169">
        <v>11</v>
      </c>
      <c r="I231" s="170"/>
      <c r="J231" s="171">
        <f>ROUND(I231*H231,2)</f>
        <v>0</v>
      </c>
      <c r="K231" s="172"/>
      <c r="L231" s="37"/>
      <c r="M231" s="173" t="s">
        <v>1</v>
      </c>
      <c r="N231" s="174" t="s">
        <v>41</v>
      </c>
      <c r="O231" s="75"/>
      <c r="P231" s="175">
        <f>O231*H231</f>
        <v>0</v>
      </c>
      <c r="Q231" s="175">
        <v>0</v>
      </c>
      <c r="R231" s="175">
        <f>Q231*H231</f>
        <v>0</v>
      </c>
      <c r="S231" s="175">
        <v>0.0025999999999999999</v>
      </c>
      <c r="T231" s="176">
        <f>S231*H231</f>
        <v>0.0286</v>
      </c>
      <c r="U231" s="36"/>
      <c r="V231" s="36"/>
      <c r="W231" s="36"/>
      <c r="X231" s="36"/>
      <c r="Y231" s="36"/>
      <c r="Z231" s="36"/>
      <c r="AA231" s="36"/>
      <c r="AB231" s="36"/>
      <c r="AC231" s="36"/>
      <c r="AD231" s="36"/>
      <c r="AE231" s="36"/>
      <c r="AR231" s="177" t="s">
        <v>202</v>
      </c>
      <c r="AT231" s="177" t="s">
        <v>121</v>
      </c>
      <c r="AU231" s="177" t="s">
        <v>83</v>
      </c>
      <c r="AY231" s="17" t="s">
        <v>118</v>
      </c>
      <c r="BE231" s="178">
        <f>IF(N231="základní",J231,0)</f>
        <v>0</v>
      </c>
      <c r="BF231" s="178">
        <f>IF(N231="snížená",J231,0)</f>
        <v>0</v>
      </c>
      <c r="BG231" s="178">
        <f>IF(N231="zákl. přenesená",J231,0)</f>
        <v>0</v>
      </c>
      <c r="BH231" s="178">
        <f>IF(N231="sníž. přenesená",J231,0)</f>
        <v>0</v>
      </c>
      <c r="BI231" s="178">
        <f>IF(N231="nulová",J231,0)</f>
        <v>0</v>
      </c>
      <c r="BJ231" s="17" t="s">
        <v>81</v>
      </c>
      <c r="BK231" s="178">
        <f>ROUND(I231*H231,2)</f>
        <v>0</v>
      </c>
      <c r="BL231" s="17" t="s">
        <v>202</v>
      </c>
      <c r="BM231" s="177" t="s">
        <v>386</v>
      </c>
    </row>
    <row r="232" s="2" customFormat="1" ht="16.5" customHeight="1">
      <c r="A232" s="36"/>
      <c r="B232" s="164"/>
      <c r="C232" s="165" t="s">
        <v>387</v>
      </c>
      <c r="D232" s="165" t="s">
        <v>121</v>
      </c>
      <c r="E232" s="166" t="s">
        <v>388</v>
      </c>
      <c r="F232" s="167" t="s">
        <v>389</v>
      </c>
      <c r="G232" s="168" t="s">
        <v>131</v>
      </c>
      <c r="H232" s="169">
        <v>12</v>
      </c>
      <c r="I232" s="170"/>
      <c r="J232" s="171">
        <f>ROUND(I232*H232,2)</f>
        <v>0</v>
      </c>
      <c r="K232" s="172"/>
      <c r="L232" s="37"/>
      <c r="M232" s="173" t="s">
        <v>1</v>
      </c>
      <c r="N232" s="174" t="s">
        <v>41</v>
      </c>
      <c r="O232" s="75"/>
      <c r="P232" s="175">
        <f>O232*H232</f>
        <v>0</v>
      </c>
      <c r="Q232" s="175">
        <v>0</v>
      </c>
      <c r="R232" s="175">
        <f>Q232*H232</f>
        <v>0</v>
      </c>
      <c r="S232" s="175">
        <v>0.0039399999999999999</v>
      </c>
      <c r="T232" s="176">
        <f>S232*H232</f>
        <v>0.047280000000000003</v>
      </c>
      <c r="U232" s="36"/>
      <c r="V232" s="36"/>
      <c r="W232" s="36"/>
      <c r="X232" s="36"/>
      <c r="Y232" s="36"/>
      <c r="Z232" s="36"/>
      <c r="AA232" s="36"/>
      <c r="AB232" s="36"/>
      <c r="AC232" s="36"/>
      <c r="AD232" s="36"/>
      <c r="AE232" s="36"/>
      <c r="AR232" s="177" t="s">
        <v>202</v>
      </c>
      <c r="AT232" s="177" t="s">
        <v>121</v>
      </c>
      <c r="AU232" s="177" t="s">
        <v>83</v>
      </c>
      <c r="AY232" s="17" t="s">
        <v>118</v>
      </c>
      <c r="BE232" s="178">
        <f>IF(N232="základní",J232,0)</f>
        <v>0</v>
      </c>
      <c r="BF232" s="178">
        <f>IF(N232="snížená",J232,0)</f>
        <v>0</v>
      </c>
      <c r="BG232" s="178">
        <f>IF(N232="zákl. přenesená",J232,0)</f>
        <v>0</v>
      </c>
      <c r="BH232" s="178">
        <f>IF(N232="sníž. přenesená",J232,0)</f>
        <v>0</v>
      </c>
      <c r="BI232" s="178">
        <f>IF(N232="nulová",J232,0)</f>
        <v>0</v>
      </c>
      <c r="BJ232" s="17" t="s">
        <v>81</v>
      </c>
      <c r="BK232" s="178">
        <f>ROUND(I232*H232,2)</f>
        <v>0</v>
      </c>
      <c r="BL232" s="17" t="s">
        <v>202</v>
      </c>
      <c r="BM232" s="177" t="s">
        <v>390</v>
      </c>
    </row>
    <row r="233" s="2" customFormat="1" ht="33" customHeight="1">
      <c r="A233" s="36"/>
      <c r="B233" s="164"/>
      <c r="C233" s="165" t="s">
        <v>391</v>
      </c>
      <c r="D233" s="165" t="s">
        <v>121</v>
      </c>
      <c r="E233" s="166" t="s">
        <v>392</v>
      </c>
      <c r="F233" s="167" t="s">
        <v>393</v>
      </c>
      <c r="G233" s="168" t="s">
        <v>131</v>
      </c>
      <c r="H233" s="169">
        <v>29.800000000000001</v>
      </c>
      <c r="I233" s="170"/>
      <c r="J233" s="171">
        <f>ROUND(I233*H233,2)</f>
        <v>0</v>
      </c>
      <c r="K233" s="172"/>
      <c r="L233" s="37"/>
      <c r="M233" s="173" t="s">
        <v>1</v>
      </c>
      <c r="N233" s="174" t="s">
        <v>41</v>
      </c>
      <c r="O233" s="75"/>
      <c r="P233" s="175">
        <f>O233*H233</f>
        <v>0</v>
      </c>
      <c r="Q233" s="175">
        <v>0.0035100000000000001</v>
      </c>
      <c r="R233" s="175">
        <f>Q233*H233</f>
        <v>0.10459800000000001</v>
      </c>
      <c r="S233" s="175">
        <v>0</v>
      </c>
      <c r="T233" s="176">
        <f>S233*H233</f>
        <v>0</v>
      </c>
      <c r="U233" s="36"/>
      <c r="V233" s="36"/>
      <c r="W233" s="36"/>
      <c r="X233" s="36"/>
      <c r="Y233" s="36"/>
      <c r="Z233" s="36"/>
      <c r="AA233" s="36"/>
      <c r="AB233" s="36"/>
      <c r="AC233" s="36"/>
      <c r="AD233" s="36"/>
      <c r="AE233" s="36"/>
      <c r="AR233" s="177" t="s">
        <v>202</v>
      </c>
      <c r="AT233" s="177" t="s">
        <v>121</v>
      </c>
      <c r="AU233" s="177" t="s">
        <v>83</v>
      </c>
      <c r="AY233" s="17" t="s">
        <v>118</v>
      </c>
      <c r="BE233" s="178">
        <f>IF(N233="základní",J233,0)</f>
        <v>0</v>
      </c>
      <c r="BF233" s="178">
        <f>IF(N233="snížená",J233,0)</f>
        <v>0</v>
      </c>
      <c r="BG233" s="178">
        <f>IF(N233="zákl. přenesená",J233,0)</f>
        <v>0</v>
      </c>
      <c r="BH233" s="178">
        <f>IF(N233="sníž. přenesená",J233,0)</f>
        <v>0</v>
      </c>
      <c r="BI233" s="178">
        <f>IF(N233="nulová",J233,0)</f>
        <v>0</v>
      </c>
      <c r="BJ233" s="17" t="s">
        <v>81</v>
      </c>
      <c r="BK233" s="178">
        <f>ROUND(I233*H233,2)</f>
        <v>0</v>
      </c>
      <c r="BL233" s="17" t="s">
        <v>202</v>
      </c>
      <c r="BM233" s="177" t="s">
        <v>394</v>
      </c>
    </row>
    <row r="234" s="13" customFormat="1">
      <c r="A234" s="13"/>
      <c r="B234" s="179"/>
      <c r="C234" s="13"/>
      <c r="D234" s="180" t="s">
        <v>127</v>
      </c>
      <c r="E234" s="181" t="s">
        <v>1</v>
      </c>
      <c r="F234" s="182" t="s">
        <v>395</v>
      </c>
      <c r="G234" s="13"/>
      <c r="H234" s="183">
        <v>29.800000000000001</v>
      </c>
      <c r="I234" s="184"/>
      <c r="J234" s="13"/>
      <c r="K234" s="13"/>
      <c r="L234" s="179"/>
      <c r="M234" s="185"/>
      <c r="N234" s="186"/>
      <c r="O234" s="186"/>
      <c r="P234" s="186"/>
      <c r="Q234" s="186"/>
      <c r="R234" s="186"/>
      <c r="S234" s="186"/>
      <c r="T234" s="187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181" t="s">
        <v>127</v>
      </c>
      <c r="AU234" s="181" t="s">
        <v>83</v>
      </c>
      <c r="AV234" s="13" t="s">
        <v>83</v>
      </c>
      <c r="AW234" s="13" t="s">
        <v>32</v>
      </c>
      <c r="AX234" s="13" t="s">
        <v>81</v>
      </c>
      <c r="AY234" s="181" t="s">
        <v>118</v>
      </c>
    </row>
    <row r="235" s="2" customFormat="1" ht="24.15" customHeight="1">
      <c r="A235" s="36"/>
      <c r="B235" s="164"/>
      <c r="C235" s="165" t="s">
        <v>396</v>
      </c>
      <c r="D235" s="165" t="s">
        <v>121</v>
      </c>
      <c r="E235" s="166" t="s">
        <v>397</v>
      </c>
      <c r="F235" s="167" t="s">
        <v>398</v>
      </c>
      <c r="G235" s="168" t="s">
        <v>131</v>
      </c>
      <c r="H235" s="169">
        <v>11</v>
      </c>
      <c r="I235" s="170"/>
      <c r="J235" s="171">
        <f>ROUND(I235*H235,2)</f>
        <v>0</v>
      </c>
      <c r="K235" s="172"/>
      <c r="L235" s="37"/>
      <c r="M235" s="173" t="s">
        <v>1</v>
      </c>
      <c r="N235" s="174" t="s">
        <v>41</v>
      </c>
      <c r="O235" s="75"/>
      <c r="P235" s="175">
        <f>O235*H235</f>
        <v>0</v>
      </c>
      <c r="Q235" s="175">
        <v>0.0016900000000000001</v>
      </c>
      <c r="R235" s="175">
        <f>Q235*H235</f>
        <v>0.018590000000000002</v>
      </c>
      <c r="S235" s="175">
        <v>0</v>
      </c>
      <c r="T235" s="176">
        <f>S235*H235</f>
        <v>0</v>
      </c>
      <c r="U235" s="36"/>
      <c r="V235" s="36"/>
      <c r="W235" s="36"/>
      <c r="X235" s="36"/>
      <c r="Y235" s="36"/>
      <c r="Z235" s="36"/>
      <c r="AA235" s="36"/>
      <c r="AB235" s="36"/>
      <c r="AC235" s="36"/>
      <c r="AD235" s="36"/>
      <c r="AE235" s="36"/>
      <c r="AR235" s="177" t="s">
        <v>202</v>
      </c>
      <c r="AT235" s="177" t="s">
        <v>121</v>
      </c>
      <c r="AU235" s="177" t="s">
        <v>83</v>
      </c>
      <c r="AY235" s="17" t="s">
        <v>118</v>
      </c>
      <c r="BE235" s="178">
        <f>IF(N235="základní",J235,0)</f>
        <v>0</v>
      </c>
      <c r="BF235" s="178">
        <f>IF(N235="snížená",J235,0)</f>
        <v>0</v>
      </c>
      <c r="BG235" s="178">
        <f>IF(N235="zákl. přenesená",J235,0)</f>
        <v>0</v>
      </c>
      <c r="BH235" s="178">
        <f>IF(N235="sníž. přenesená",J235,0)</f>
        <v>0</v>
      </c>
      <c r="BI235" s="178">
        <f>IF(N235="nulová",J235,0)</f>
        <v>0</v>
      </c>
      <c r="BJ235" s="17" t="s">
        <v>81</v>
      </c>
      <c r="BK235" s="178">
        <f>ROUND(I235*H235,2)</f>
        <v>0</v>
      </c>
      <c r="BL235" s="17" t="s">
        <v>202</v>
      </c>
      <c r="BM235" s="177" t="s">
        <v>399</v>
      </c>
    </row>
    <row r="236" s="2" customFormat="1" ht="24.15" customHeight="1">
      <c r="A236" s="36"/>
      <c r="B236" s="164"/>
      <c r="C236" s="165" t="s">
        <v>400</v>
      </c>
      <c r="D236" s="165" t="s">
        <v>121</v>
      </c>
      <c r="E236" s="166" t="s">
        <v>401</v>
      </c>
      <c r="F236" s="167" t="s">
        <v>402</v>
      </c>
      <c r="G236" s="168" t="s">
        <v>167</v>
      </c>
      <c r="H236" s="169">
        <v>2</v>
      </c>
      <c r="I236" s="170"/>
      <c r="J236" s="171">
        <f>ROUND(I236*H236,2)</f>
        <v>0</v>
      </c>
      <c r="K236" s="172"/>
      <c r="L236" s="37"/>
      <c r="M236" s="173" t="s">
        <v>1</v>
      </c>
      <c r="N236" s="174" t="s">
        <v>41</v>
      </c>
      <c r="O236" s="75"/>
      <c r="P236" s="175">
        <f>O236*H236</f>
        <v>0</v>
      </c>
      <c r="Q236" s="175">
        <v>0.00036000000000000002</v>
      </c>
      <c r="R236" s="175">
        <f>Q236*H236</f>
        <v>0.00072000000000000005</v>
      </c>
      <c r="S236" s="175">
        <v>0</v>
      </c>
      <c r="T236" s="176">
        <f>S236*H236</f>
        <v>0</v>
      </c>
      <c r="U236" s="36"/>
      <c r="V236" s="36"/>
      <c r="W236" s="36"/>
      <c r="X236" s="36"/>
      <c r="Y236" s="36"/>
      <c r="Z236" s="36"/>
      <c r="AA236" s="36"/>
      <c r="AB236" s="36"/>
      <c r="AC236" s="36"/>
      <c r="AD236" s="36"/>
      <c r="AE236" s="36"/>
      <c r="AR236" s="177" t="s">
        <v>202</v>
      </c>
      <c r="AT236" s="177" t="s">
        <v>121</v>
      </c>
      <c r="AU236" s="177" t="s">
        <v>83</v>
      </c>
      <c r="AY236" s="17" t="s">
        <v>118</v>
      </c>
      <c r="BE236" s="178">
        <f>IF(N236="základní",J236,0)</f>
        <v>0</v>
      </c>
      <c r="BF236" s="178">
        <f>IF(N236="snížená",J236,0)</f>
        <v>0</v>
      </c>
      <c r="BG236" s="178">
        <f>IF(N236="zákl. přenesená",J236,0)</f>
        <v>0</v>
      </c>
      <c r="BH236" s="178">
        <f>IF(N236="sníž. přenesená",J236,0)</f>
        <v>0</v>
      </c>
      <c r="BI236" s="178">
        <f>IF(N236="nulová",J236,0)</f>
        <v>0</v>
      </c>
      <c r="BJ236" s="17" t="s">
        <v>81</v>
      </c>
      <c r="BK236" s="178">
        <f>ROUND(I236*H236,2)</f>
        <v>0</v>
      </c>
      <c r="BL236" s="17" t="s">
        <v>202</v>
      </c>
      <c r="BM236" s="177" t="s">
        <v>403</v>
      </c>
    </row>
    <row r="237" s="2" customFormat="1" ht="24.15" customHeight="1">
      <c r="A237" s="36"/>
      <c r="B237" s="164"/>
      <c r="C237" s="165" t="s">
        <v>404</v>
      </c>
      <c r="D237" s="165" t="s">
        <v>121</v>
      </c>
      <c r="E237" s="166" t="s">
        <v>405</v>
      </c>
      <c r="F237" s="167" t="s">
        <v>406</v>
      </c>
      <c r="G237" s="168" t="s">
        <v>131</v>
      </c>
      <c r="H237" s="169">
        <v>12</v>
      </c>
      <c r="I237" s="170"/>
      <c r="J237" s="171">
        <f>ROUND(I237*H237,2)</f>
        <v>0</v>
      </c>
      <c r="K237" s="172"/>
      <c r="L237" s="37"/>
      <c r="M237" s="173" t="s">
        <v>1</v>
      </c>
      <c r="N237" s="174" t="s">
        <v>41</v>
      </c>
      <c r="O237" s="75"/>
      <c r="P237" s="175">
        <f>O237*H237</f>
        <v>0</v>
      </c>
      <c r="Q237" s="175">
        <v>0.0021700000000000001</v>
      </c>
      <c r="R237" s="175">
        <f>Q237*H237</f>
        <v>0.026040000000000001</v>
      </c>
      <c r="S237" s="175">
        <v>0</v>
      </c>
      <c r="T237" s="176">
        <f>S237*H237</f>
        <v>0</v>
      </c>
      <c r="U237" s="36"/>
      <c r="V237" s="36"/>
      <c r="W237" s="36"/>
      <c r="X237" s="36"/>
      <c r="Y237" s="36"/>
      <c r="Z237" s="36"/>
      <c r="AA237" s="36"/>
      <c r="AB237" s="36"/>
      <c r="AC237" s="36"/>
      <c r="AD237" s="36"/>
      <c r="AE237" s="36"/>
      <c r="AR237" s="177" t="s">
        <v>202</v>
      </c>
      <c r="AT237" s="177" t="s">
        <v>121</v>
      </c>
      <c r="AU237" s="177" t="s">
        <v>83</v>
      </c>
      <c r="AY237" s="17" t="s">
        <v>118</v>
      </c>
      <c r="BE237" s="178">
        <f>IF(N237="základní",J237,0)</f>
        <v>0</v>
      </c>
      <c r="BF237" s="178">
        <f>IF(N237="snížená",J237,0)</f>
        <v>0</v>
      </c>
      <c r="BG237" s="178">
        <f>IF(N237="zákl. přenesená",J237,0)</f>
        <v>0</v>
      </c>
      <c r="BH237" s="178">
        <f>IF(N237="sníž. přenesená",J237,0)</f>
        <v>0</v>
      </c>
      <c r="BI237" s="178">
        <f>IF(N237="nulová",J237,0)</f>
        <v>0</v>
      </c>
      <c r="BJ237" s="17" t="s">
        <v>81</v>
      </c>
      <c r="BK237" s="178">
        <f>ROUND(I237*H237,2)</f>
        <v>0</v>
      </c>
      <c r="BL237" s="17" t="s">
        <v>202</v>
      </c>
      <c r="BM237" s="177" t="s">
        <v>407</v>
      </c>
    </row>
    <row r="238" s="2" customFormat="1" ht="24.15" customHeight="1">
      <c r="A238" s="36"/>
      <c r="B238" s="164"/>
      <c r="C238" s="165" t="s">
        <v>408</v>
      </c>
      <c r="D238" s="165" t="s">
        <v>121</v>
      </c>
      <c r="E238" s="166" t="s">
        <v>409</v>
      </c>
      <c r="F238" s="167" t="s">
        <v>410</v>
      </c>
      <c r="G238" s="168" t="s">
        <v>143</v>
      </c>
      <c r="H238" s="169">
        <v>0.14999999999999999</v>
      </c>
      <c r="I238" s="170"/>
      <c r="J238" s="171">
        <f>ROUND(I238*H238,2)</f>
        <v>0</v>
      </c>
      <c r="K238" s="172"/>
      <c r="L238" s="37"/>
      <c r="M238" s="173" t="s">
        <v>1</v>
      </c>
      <c r="N238" s="174" t="s">
        <v>41</v>
      </c>
      <c r="O238" s="75"/>
      <c r="P238" s="175">
        <f>O238*H238</f>
        <v>0</v>
      </c>
      <c r="Q238" s="175">
        <v>0</v>
      </c>
      <c r="R238" s="175">
        <f>Q238*H238</f>
        <v>0</v>
      </c>
      <c r="S238" s="175">
        <v>0</v>
      </c>
      <c r="T238" s="176">
        <f>S238*H238</f>
        <v>0</v>
      </c>
      <c r="U238" s="36"/>
      <c r="V238" s="36"/>
      <c r="W238" s="36"/>
      <c r="X238" s="36"/>
      <c r="Y238" s="36"/>
      <c r="Z238" s="36"/>
      <c r="AA238" s="36"/>
      <c r="AB238" s="36"/>
      <c r="AC238" s="36"/>
      <c r="AD238" s="36"/>
      <c r="AE238" s="36"/>
      <c r="AR238" s="177" t="s">
        <v>202</v>
      </c>
      <c r="AT238" s="177" t="s">
        <v>121</v>
      </c>
      <c r="AU238" s="177" t="s">
        <v>83</v>
      </c>
      <c r="AY238" s="17" t="s">
        <v>118</v>
      </c>
      <c r="BE238" s="178">
        <f>IF(N238="základní",J238,0)</f>
        <v>0</v>
      </c>
      <c r="BF238" s="178">
        <f>IF(N238="snížená",J238,0)</f>
        <v>0</v>
      </c>
      <c r="BG238" s="178">
        <f>IF(N238="zákl. přenesená",J238,0)</f>
        <v>0</v>
      </c>
      <c r="BH238" s="178">
        <f>IF(N238="sníž. přenesená",J238,0)</f>
        <v>0</v>
      </c>
      <c r="BI238" s="178">
        <f>IF(N238="nulová",J238,0)</f>
        <v>0</v>
      </c>
      <c r="BJ238" s="17" t="s">
        <v>81</v>
      </c>
      <c r="BK238" s="178">
        <f>ROUND(I238*H238,2)</f>
        <v>0</v>
      </c>
      <c r="BL238" s="17" t="s">
        <v>202</v>
      </c>
      <c r="BM238" s="177" t="s">
        <v>411</v>
      </c>
    </row>
    <row r="239" s="12" customFormat="1" ht="25.92" customHeight="1">
      <c r="A239" s="12"/>
      <c r="B239" s="151"/>
      <c r="C239" s="12"/>
      <c r="D239" s="152" t="s">
        <v>75</v>
      </c>
      <c r="E239" s="153" t="s">
        <v>412</v>
      </c>
      <c r="F239" s="153" t="s">
        <v>413</v>
      </c>
      <c r="G239" s="12"/>
      <c r="H239" s="12"/>
      <c r="I239" s="154"/>
      <c r="J239" s="155">
        <f>BK239</f>
        <v>0</v>
      </c>
      <c r="K239" s="12"/>
      <c r="L239" s="151"/>
      <c r="M239" s="156"/>
      <c r="N239" s="157"/>
      <c r="O239" s="157"/>
      <c r="P239" s="158">
        <f>P240</f>
        <v>0</v>
      </c>
      <c r="Q239" s="157"/>
      <c r="R239" s="158">
        <f>R240</f>
        <v>0</v>
      </c>
      <c r="S239" s="157"/>
      <c r="T239" s="159">
        <f>T240</f>
        <v>0</v>
      </c>
      <c r="U239" s="12"/>
      <c r="V239" s="12"/>
      <c r="W239" s="12"/>
      <c r="X239" s="12"/>
      <c r="Y239" s="12"/>
      <c r="Z239" s="12"/>
      <c r="AA239" s="12"/>
      <c r="AB239" s="12"/>
      <c r="AC239" s="12"/>
      <c r="AD239" s="12"/>
      <c r="AE239" s="12"/>
      <c r="AR239" s="152" t="s">
        <v>146</v>
      </c>
      <c r="AT239" s="160" t="s">
        <v>75</v>
      </c>
      <c r="AU239" s="160" t="s">
        <v>76</v>
      </c>
      <c r="AY239" s="152" t="s">
        <v>118</v>
      </c>
      <c r="BK239" s="161">
        <f>BK240</f>
        <v>0</v>
      </c>
    </row>
    <row r="240" s="12" customFormat="1" ht="22.8" customHeight="1">
      <c r="A240" s="12"/>
      <c r="B240" s="151"/>
      <c r="C240" s="12"/>
      <c r="D240" s="152" t="s">
        <v>75</v>
      </c>
      <c r="E240" s="162" t="s">
        <v>414</v>
      </c>
      <c r="F240" s="162" t="s">
        <v>415</v>
      </c>
      <c r="G240" s="12"/>
      <c r="H240" s="12"/>
      <c r="I240" s="154"/>
      <c r="J240" s="163">
        <f>BK240</f>
        <v>0</v>
      </c>
      <c r="K240" s="12"/>
      <c r="L240" s="151"/>
      <c r="M240" s="156"/>
      <c r="N240" s="157"/>
      <c r="O240" s="157"/>
      <c r="P240" s="158">
        <f>P241</f>
        <v>0</v>
      </c>
      <c r="Q240" s="157"/>
      <c r="R240" s="158">
        <f>R241</f>
        <v>0</v>
      </c>
      <c r="S240" s="157"/>
      <c r="T240" s="159">
        <f>T241</f>
        <v>0</v>
      </c>
      <c r="U240" s="12"/>
      <c r="V240" s="12"/>
      <c r="W240" s="12"/>
      <c r="X240" s="12"/>
      <c r="Y240" s="12"/>
      <c r="Z240" s="12"/>
      <c r="AA240" s="12"/>
      <c r="AB240" s="12"/>
      <c r="AC240" s="12"/>
      <c r="AD240" s="12"/>
      <c r="AE240" s="12"/>
      <c r="AR240" s="152" t="s">
        <v>146</v>
      </c>
      <c r="AT240" s="160" t="s">
        <v>75</v>
      </c>
      <c r="AU240" s="160" t="s">
        <v>81</v>
      </c>
      <c r="AY240" s="152" t="s">
        <v>118</v>
      </c>
      <c r="BK240" s="161">
        <f>BK241</f>
        <v>0</v>
      </c>
    </row>
    <row r="241" s="2" customFormat="1" ht="16.5" customHeight="1">
      <c r="A241" s="36"/>
      <c r="B241" s="164"/>
      <c r="C241" s="165" t="s">
        <v>416</v>
      </c>
      <c r="D241" s="165" t="s">
        <v>121</v>
      </c>
      <c r="E241" s="166" t="s">
        <v>417</v>
      </c>
      <c r="F241" s="167" t="s">
        <v>415</v>
      </c>
      <c r="G241" s="168" t="s">
        <v>418</v>
      </c>
      <c r="H241" s="169">
        <v>1</v>
      </c>
      <c r="I241" s="170"/>
      <c r="J241" s="171">
        <f>ROUND(I241*H241,2)</f>
        <v>0</v>
      </c>
      <c r="K241" s="172"/>
      <c r="L241" s="37"/>
      <c r="M241" s="207" t="s">
        <v>1</v>
      </c>
      <c r="N241" s="208" t="s">
        <v>41</v>
      </c>
      <c r="O241" s="209"/>
      <c r="P241" s="210">
        <f>O241*H241</f>
        <v>0</v>
      </c>
      <c r="Q241" s="210">
        <v>0</v>
      </c>
      <c r="R241" s="210">
        <f>Q241*H241</f>
        <v>0</v>
      </c>
      <c r="S241" s="210">
        <v>0</v>
      </c>
      <c r="T241" s="211">
        <f>S241*H241</f>
        <v>0</v>
      </c>
      <c r="U241" s="36"/>
      <c r="V241" s="36"/>
      <c r="W241" s="36"/>
      <c r="X241" s="36"/>
      <c r="Y241" s="36"/>
      <c r="Z241" s="36"/>
      <c r="AA241" s="36"/>
      <c r="AB241" s="36"/>
      <c r="AC241" s="36"/>
      <c r="AD241" s="36"/>
      <c r="AE241" s="36"/>
      <c r="AR241" s="177" t="s">
        <v>419</v>
      </c>
      <c r="AT241" s="177" t="s">
        <v>121</v>
      </c>
      <c r="AU241" s="177" t="s">
        <v>83</v>
      </c>
      <c r="AY241" s="17" t="s">
        <v>118</v>
      </c>
      <c r="BE241" s="178">
        <f>IF(N241="základní",J241,0)</f>
        <v>0</v>
      </c>
      <c r="BF241" s="178">
        <f>IF(N241="snížená",J241,0)</f>
        <v>0</v>
      </c>
      <c r="BG241" s="178">
        <f>IF(N241="zákl. přenesená",J241,0)</f>
        <v>0</v>
      </c>
      <c r="BH241" s="178">
        <f>IF(N241="sníž. přenesená",J241,0)</f>
        <v>0</v>
      </c>
      <c r="BI241" s="178">
        <f>IF(N241="nulová",J241,0)</f>
        <v>0</v>
      </c>
      <c r="BJ241" s="17" t="s">
        <v>81</v>
      </c>
      <c r="BK241" s="178">
        <f>ROUND(I241*H241,2)</f>
        <v>0</v>
      </c>
      <c r="BL241" s="17" t="s">
        <v>419</v>
      </c>
      <c r="BM241" s="177" t="s">
        <v>420</v>
      </c>
    </row>
    <row r="242" s="2" customFormat="1" ht="6.96" customHeight="1">
      <c r="A242" s="36"/>
      <c r="B242" s="58"/>
      <c r="C242" s="59"/>
      <c r="D242" s="59"/>
      <c r="E242" s="59"/>
      <c r="F242" s="59"/>
      <c r="G242" s="59"/>
      <c r="H242" s="59"/>
      <c r="I242" s="59"/>
      <c r="J242" s="59"/>
      <c r="K242" s="59"/>
      <c r="L242" s="37"/>
      <c r="M242" s="36"/>
      <c r="O242" s="36"/>
      <c r="P242" s="36"/>
      <c r="Q242" s="36"/>
      <c r="R242" s="36"/>
      <c r="S242" s="36"/>
      <c r="T242" s="36"/>
      <c r="U242" s="36"/>
      <c r="V242" s="36"/>
      <c r="W242" s="36"/>
      <c r="X242" s="36"/>
      <c r="Y242" s="36"/>
      <c r="Z242" s="36"/>
      <c r="AA242" s="36"/>
      <c r="AB242" s="36"/>
      <c r="AC242" s="36"/>
      <c r="AD242" s="36"/>
      <c r="AE242" s="36"/>
    </row>
  </sheetData>
  <autoFilter ref="C124:K241"/>
  <mergeCells count="6">
    <mergeCell ref="E7:H7"/>
    <mergeCell ref="E16:H16"/>
    <mergeCell ref="E25:H25"/>
    <mergeCell ref="E85:H85"/>
    <mergeCell ref="E117:H11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DESKTOP\uzivatel</dc:creator>
  <cp:lastModifiedBy>DESKTOP\uzivatel</cp:lastModifiedBy>
  <dcterms:created xsi:type="dcterms:W3CDTF">2022-08-09T11:01:45Z</dcterms:created>
  <dcterms:modified xsi:type="dcterms:W3CDTF">2022-08-09T11:01:47Z</dcterms:modified>
</cp:coreProperties>
</file>